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showInkAnnotation="0" updateLinks="never" autoCompressPictures="0"/>
  <mc:AlternateContent xmlns:mc="http://schemas.openxmlformats.org/markup-compatibility/2006">
    <mc:Choice Requires="x15">
      <x15ac:absPath xmlns:x15ac="http://schemas.microsoft.com/office/spreadsheetml/2010/11/ac" url="C:\Users\aimeew\AppData\Roaming\OpenText\OTEdit\EC_infohub\c38987500\"/>
    </mc:Choice>
  </mc:AlternateContent>
  <xr:revisionPtr revIDLastSave="0" documentId="13_ncr:1_{9FE02469-2C72-40F2-975B-39970B352C19}" xr6:coauthVersionLast="41" xr6:coauthVersionMax="41" xr10:uidLastSave="{00000000-0000-0000-0000-000000000000}"/>
  <bookViews>
    <workbookView xWindow="-13710" yWindow="-16320" windowWidth="29040" windowHeight="15840" tabRatio="898" xr2:uid="{00000000-000D-0000-FFFF-FFFF00000000}"/>
  </bookViews>
  <sheets>
    <sheet name="Overview and licence" sheetId="11" r:id="rId1"/>
    <sheet name="Open data processes - intro" sheetId="9" r:id="rId2"/>
    <sheet name="Data discovery" sheetId="1" r:id="rId3"/>
    <sheet name="Release prioritisation" sheetId="13" r:id="rId4"/>
    <sheet name="Final release signoff" sheetId="4" r:id="rId5"/>
    <sheet name="Data directory output" sheetId="12" r:id="rId6"/>
    <sheet name="Open data canvas" sheetId="10" r:id="rId7"/>
    <sheet name="Lookups and calculations" sheetId="2" r:id="rId8"/>
  </sheets>
  <definedNames>
    <definedName name="Formats">'Lookups and calculations'!$A$6:$A$18</definedName>
    <definedName name="Priority">'Lookups and calculations'!$E$6:$E$8</definedName>
    <definedName name="ReuseLicence">'Lookups and calculations'!$H$6:$H$13</definedName>
    <definedName name="Update">'Lookups and calculations'!$D$6:$D$12</definedName>
    <definedName name="YesNo">'Lookups and calculations'!$B$6:$B$7</definedName>
    <definedName name="YesNoNA">'Lookups and calculations'!$C$6:$C$8</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7" i="12" l="1"/>
  <c r="A22" i="4"/>
  <c r="A21" i="4"/>
  <c r="A20" i="4"/>
  <c r="A19" i="4"/>
  <c r="A18" i="4"/>
  <c r="A17" i="4"/>
  <c r="A16" i="4"/>
  <c r="A13" i="4"/>
  <c r="A14" i="4" s="1"/>
  <c r="A15" i="4" s="1"/>
  <c r="A21" i="13"/>
  <c r="A20" i="13"/>
  <c r="A17" i="13"/>
  <c r="A16" i="13"/>
  <c r="A15" i="13"/>
  <c r="A14" i="13"/>
  <c r="A13" i="13"/>
  <c r="A12" i="13"/>
  <c r="A10" i="13"/>
  <c r="A8" i="13"/>
  <c r="A7" i="13"/>
  <c r="A34" i="1"/>
  <c r="A30" i="1"/>
  <c r="A29" i="1"/>
  <c r="A27" i="1"/>
  <c r="A25" i="1"/>
  <c r="A24" i="1"/>
  <c r="A23" i="1"/>
  <c r="A22" i="1"/>
  <c r="A21" i="1"/>
  <c r="A20" i="1"/>
  <c r="A18" i="1"/>
  <c r="A16" i="1"/>
  <c r="A14" i="1"/>
  <c r="A12" i="1"/>
  <c r="A10" i="1"/>
  <c r="A8" i="1"/>
  <c r="A7" i="1"/>
  <c r="A7" i="4"/>
  <c r="A8" i="4" s="1"/>
  <c r="A10" i="4" s="1"/>
  <c r="A12" i="4" s="1"/>
  <c r="C17" i="13"/>
  <c r="B17" i="13"/>
  <c r="B28" i="1"/>
  <c r="C9" i="12" l="1"/>
  <c r="C124" i="13" l="1"/>
  <c r="B3" i="12" l="1"/>
  <c r="A28" i="1"/>
  <c r="A19" i="1"/>
  <c r="A17" i="1"/>
  <c r="C75" i="13" l="1"/>
  <c r="C22" i="4" l="1"/>
  <c r="B24" i="13"/>
  <c r="B23" i="13"/>
  <c r="A23" i="13"/>
  <c r="A24" i="13"/>
  <c r="C16" i="13"/>
  <c r="A37" i="9" l="1"/>
  <c r="C17" i="4" l="1"/>
  <c r="C18" i="4"/>
  <c r="C14" i="13"/>
  <c r="C16" i="4"/>
  <c r="C15" i="4"/>
  <c r="C14" i="4"/>
  <c r="B19" i="1"/>
  <c r="B17" i="1"/>
  <c r="C13" i="13"/>
  <c r="C6" i="13"/>
  <c r="A46" i="9"/>
  <c r="A44" i="9"/>
  <c r="A42" i="9"/>
  <c r="A41" i="9"/>
  <c r="A45" i="9"/>
  <c r="C19" i="4" l="1"/>
  <c r="B124" i="13"/>
  <c r="B52" i="4" s="1"/>
  <c r="K22" i="2"/>
  <c r="L22" i="2"/>
  <c r="K23" i="2"/>
  <c r="L23" i="2"/>
  <c r="C24" i="2"/>
  <c r="K24" i="2"/>
  <c r="L24" i="2"/>
  <c r="C25" i="2"/>
  <c r="C26" i="2"/>
  <c r="K26" i="2"/>
  <c r="L26" i="2"/>
  <c r="C27" i="2"/>
  <c r="D27" i="2"/>
  <c r="E27" i="2"/>
  <c r="F27" i="2"/>
  <c r="G27" i="2"/>
  <c r="K27" i="2"/>
  <c r="L27" i="2"/>
  <c r="K28" i="2"/>
  <c r="L28" i="2"/>
  <c r="K29" i="2"/>
  <c r="L29" i="2"/>
  <c r="K30" i="2"/>
  <c r="L30" i="2"/>
  <c r="K31" i="2"/>
  <c r="L31" i="2"/>
  <c r="K32" i="2"/>
  <c r="L32" i="2"/>
  <c r="K33" i="2"/>
  <c r="L33" i="2"/>
  <c r="K34" i="2"/>
  <c r="L34" i="2"/>
  <c r="K35" i="2"/>
  <c r="L35" i="2"/>
  <c r="K36" i="2"/>
  <c r="L36" i="2"/>
  <c r="K37" i="2"/>
  <c r="L37" i="2"/>
  <c r="K38" i="2"/>
  <c r="L38" i="2"/>
  <c r="K39" i="2"/>
  <c r="L39" i="2"/>
  <c r="C40" i="2"/>
  <c r="K40" i="2"/>
  <c r="L40" i="2"/>
  <c r="C41" i="2"/>
  <c r="C42" i="2"/>
  <c r="K42" i="2"/>
  <c r="L42" i="2"/>
  <c r="C43" i="2"/>
  <c r="D43" i="2"/>
  <c r="E43" i="2"/>
  <c r="F43" i="2"/>
  <c r="G43" i="2"/>
  <c r="K43" i="2"/>
  <c r="L43" i="2"/>
  <c r="K44" i="2"/>
  <c r="L44" i="2"/>
  <c r="K45" i="2"/>
  <c r="L45" i="2"/>
  <c r="K46" i="2"/>
  <c r="L46" i="2"/>
  <c r="K47" i="2"/>
  <c r="L47" i="2"/>
  <c r="K48" i="2"/>
  <c r="L48" i="2"/>
  <c r="C20" i="4" l="1"/>
  <c r="C42" i="4"/>
  <c r="B42" i="4"/>
  <c r="B47" i="4"/>
  <c r="B46" i="4"/>
  <c r="B45" i="4"/>
  <c r="B44" i="4"/>
  <c r="B43" i="4"/>
  <c r="B49" i="4"/>
  <c r="A25" i="4"/>
  <c r="A27" i="4" s="1"/>
  <c r="A30" i="4" s="1"/>
  <c r="A31" i="4" s="1"/>
  <c r="A34" i="4" s="1"/>
  <c r="A35" i="4" s="1"/>
  <c r="A36" i="4" s="1"/>
  <c r="A40" i="4" s="1"/>
  <c r="A41" i="4" s="1"/>
  <c r="A42" i="4" s="1"/>
  <c r="A43" i="4" s="1"/>
  <c r="A44" i="4" s="1"/>
  <c r="C21" i="4"/>
  <c r="B21" i="4"/>
  <c r="B3" i="4"/>
  <c r="A88" i="13"/>
  <c r="A87" i="13"/>
  <c r="B20" i="4"/>
  <c r="B18" i="4"/>
  <c r="B17" i="4"/>
  <c r="B16" i="4"/>
  <c r="B15" i="4"/>
  <c r="B25" i="1"/>
  <c r="C13" i="4"/>
  <c r="B14" i="4"/>
  <c r="B13" i="4"/>
  <c r="B12" i="4"/>
  <c r="B10" i="4"/>
  <c r="B8" i="4"/>
  <c r="B7" i="4"/>
  <c r="B6" i="4"/>
  <c r="A119" i="13"/>
  <c r="B105" i="13"/>
  <c r="C105" i="13"/>
  <c r="B88" i="13"/>
  <c r="A22" i="13"/>
  <c r="A30" i="13" s="1"/>
  <c r="C103" i="13"/>
  <c r="A104" i="13" s="1"/>
  <c r="B103" i="13"/>
  <c r="C26" i="13"/>
  <c r="B3" i="13"/>
  <c r="B8" i="13"/>
  <c r="B16" i="13"/>
  <c r="B15" i="13"/>
  <c r="B14" i="13"/>
  <c r="B13" i="13"/>
  <c r="B12" i="13"/>
  <c r="B10" i="13"/>
  <c r="B7" i="13"/>
  <c r="B6" i="13"/>
  <c r="C38" i="13"/>
  <c r="C40" i="4" s="1"/>
  <c r="C70" i="13"/>
  <c r="C41" i="4" s="1"/>
  <c r="A45" i="4" l="1"/>
  <c r="A46" i="4" s="1"/>
  <c r="A47" i="4" s="1"/>
  <c r="A48" i="4" s="1"/>
  <c r="A49" i="4" s="1"/>
  <c r="A52" i="4" s="1"/>
  <c r="A41" i="13"/>
  <c r="A46" i="13" s="1"/>
  <c r="A35" i="13"/>
  <c r="A33" i="13"/>
  <c r="A31" i="13"/>
  <c r="A105" i="13"/>
  <c r="B104" i="13"/>
  <c r="C52" i="4"/>
  <c r="C36" i="4"/>
  <c r="C35" i="4"/>
  <c r="C12" i="4"/>
  <c r="C11" i="4"/>
  <c r="C10" i="4"/>
  <c r="C9" i="4"/>
  <c r="C8" i="4"/>
  <c r="C7" i="4"/>
  <c r="C6" i="4"/>
  <c r="A44" i="13" l="1"/>
  <c r="A53" i="13"/>
  <c r="A73" i="13" s="1"/>
  <c r="A82" i="13" s="1"/>
  <c r="A86" i="13" s="1"/>
  <c r="A92" i="13" s="1"/>
  <c r="A96" i="13" s="1"/>
  <c r="A103" i="13" s="1"/>
  <c r="A107" i="13" s="1"/>
  <c r="A110" i="13" s="1"/>
  <c r="A112" i="13" s="1"/>
  <c r="A114" i="13" s="1"/>
  <c r="A116" i="13" s="1"/>
  <c r="A117" i="13" s="1"/>
  <c r="A122" i="13" s="1"/>
  <c r="A123" i="13" s="1"/>
  <c r="A124" i="13" s="1"/>
  <c r="A126" i="13" s="1"/>
  <c r="A48" i="13"/>
  <c r="A42" i="13"/>
  <c r="A50" i="13"/>
  <c r="A55" i="4"/>
  <c r="A62" i="4" s="1"/>
  <c r="A66" i="13"/>
  <c r="A58" i="13"/>
  <c r="A64" i="13"/>
  <c r="A56" i="13"/>
  <c r="A62" i="13"/>
  <c r="A54" i="13"/>
  <c r="A68" i="13"/>
  <c r="A60" i="13"/>
  <c r="C77" i="13"/>
  <c r="A130" i="13" l="1"/>
  <c r="A128" i="13"/>
  <c r="A127" i="13"/>
  <c r="C43" i="4"/>
  <c r="C89" i="13"/>
  <c r="C45" i="4" s="1"/>
  <c r="B119" i="13" l="1"/>
  <c r="C93" i="13"/>
  <c r="C46" i="4" s="1"/>
  <c r="C97" i="13"/>
  <c r="C47" i="4" s="1"/>
  <c r="A98" i="13"/>
  <c r="B98" i="13"/>
  <c r="C83" i="13"/>
  <c r="C44" i="4" s="1"/>
  <c r="C122" i="13"/>
  <c r="B94" i="13"/>
  <c r="B87" i="13"/>
  <c r="C15" i="13"/>
  <c r="C12" i="13"/>
  <c r="C11" i="13"/>
  <c r="C10" i="13"/>
  <c r="C9" i="13"/>
  <c r="C8" i="13"/>
  <c r="C7" i="13"/>
  <c r="C47" i="2" l="1"/>
  <c r="D47" i="2" s="1"/>
  <c r="C31" i="2"/>
  <c r="D31" i="2" s="1"/>
  <c r="C99" i="13"/>
  <c r="C48" i="4" s="1"/>
  <c r="C123" i="13" l="1"/>
  <c r="C6" i="12"/>
  <c r="C32" i="2" l="1"/>
  <c r="D32" i="2" s="1"/>
  <c r="B34" i="2" s="1"/>
  <c r="C127" i="13" s="1"/>
  <c r="C49" i="4" s="1"/>
  <c r="C48" i="2"/>
  <c r="D48" i="2" s="1"/>
  <c r="B50" i="2" s="1"/>
  <c r="C126" i="13"/>
  <c r="C5" i="12" l="1"/>
  <c r="C128" i="13"/>
</calcChain>
</file>

<file path=xl/sharedStrings.xml><?xml version="1.0" encoding="utf-8"?>
<sst xmlns="http://schemas.openxmlformats.org/spreadsheetml/2006/main" count="428" uniqueCount="365">
  <si>
    <t>Disclaimer</t>
  </si>
  <si>
    <t>Channels</t>
  </si>
  <si>
    <t>Data name</t>
  </si>
  <si>
    <t>&lt;name of the data&gt;</t>
  </si>
  <si>
    <t>Data description</t>
  </si>
  <si>
    <t>&lt;brief description of the data and its purpose&gt;</t>
  </si>
  <si>
    <t>&lt;name&gt;</t>
  </si>
  <si>
    <t>&lt;if no change then copy name of current data steward&gt;</t>
  </si>
  <si>
    <t>&lt;if no change then copy role of current data steward&gt;</t>
  </si>
  <si>
    <t>&lt;if no change then copy name of current business owner&gt;</t>
  </si>
  <si>
    <t>&lt;if no change then copy role of current business owner&gt;</t>
  </si>
  <si>
    <t>Data subject</t>
  </si>
  <si>
    <t>Data source business system</t>
  </si>
  <si>
    <t>(Preference for machine readable and non-proprietary formats e.g. CVS, XML, KML, OGC, ODT)</t>
  </si>
  <si>
    <t>Overall priority of data release</t>
  </si>
  <si>
    <t>Scope</t>
  </si>
  <si>
    <t>Data reuse caveats</t>
  </si>
  <si>
    <t>&lt;any specific caveats for dataset reuse/NA&gt;</t>
  </si>
  <si>
    <t>Quality</t>
  </si>
  <si>
    <t>Data quality statement</t>
  </si>
  <si>
    <t>Data quality caveats</t>
  </si>
  <si>
    <t>&lt;any specific caveats on data quality/NA&gt;</t>
  </si>
  <si>
    <t>Timeframe</t>
  </si>
  <si>
    <t>&lt;date&gt;</t>
  </si>
  <si>
    <t>Maintenance schedule</t>
  </si>
  <si>
    <t>Risks</t>
  </si>
  <si>
    <t>Name</t>
  </si>
  <si>
    <t>Signed</t>
  </si>
  <si>
    <t>Date</t>
  </si>
  <si>
    <t>Management sign-off</t>
  </si>
  <si>
    <t>Formats</t>
  </si>
  <si>
    <t>YesNo</t>
  </si>
  <si>
    <t>YesNoNA</t>
  </si>
  <si>
    <t>Update</t>
  </si>
  <si>
    <t>ReuseLicence</t>
  </si>
  <si>
    <t>Priority</t>
  </si>
  <si>
    <t>CSV</t>
  </si>
  <si>
    <t>Yes</t>
  </si>
  <si>
    <t>daily</t>
  </si>
  <si>
    <t>Creative Commons Attribution 3.0 New Zealand licence</t>
  </si>
  <si>
    <t>High</t>
  </si>
  <si>
    <t>Excel</t>
  </si>
  <si>
    <t>No</t>
  </si>
  <si>
    <t>weekly</t>
  </si>
  <si>
    <t>Creative Commons Attribution-Noncommercial 3.0 New Zealand licence</t>
  </si>
  <si>
    <t>Medium</t>
  </si>
  <si>
    <t>ASCII</t>
  </si>
  <si>
    <t>NA</t>
  </si>
  <si>
    <t>monthly</t>
  </si>
  <si>
    <t>Creative Commons Attribution-No Derivative Works 3.0 New Zealand licence</t>
  </si>
  <si>
    <t>Low</t>
  </si>
  <si>
    <t>XML</t>
  </si>
  <si>
    <t>quarterly</t>
  </si>
  <si>
    <t>Creative Commons Attribution-Noncommercial-No Derivative Works 3.0 New Zealand licence</t>
  </si>
  <si>
    <t>KML</t>
  </si>
  <si>
    <t>six-monthly</t>
  </si>
  <si>
    <t>Creative Commons Attribution-Share Alike 3.0 New Zealand licence</t>
  </si>
  <si>
    <t>ODT</t>
  </si>
  <si>
    <t>annually</t>
  </si>
  <si>
    <t>Creative Commons Attribution-Noncommercial-Share Alike 3.0 New Zealand licence</t>
  </si>
  <si>
    <t>OGC</t>
  </si>
  <si>
    <t>ad hoc</t>
  </si>
  <si>
    <t>No known New Zealand copyright-related restrictions on re-use</t>
  </si>
  <si>
    <t>RDF</t>
  </si>
  <si>
    <t>JSON</t>
  </si>
  <si>
    <t>HTML</t>
  </si>
  <si>
    <t>Word</t>
  </si>
  <si>
    <t>PDF</t>
  </si>
  <si>
    <t>Other</t>
  </si>
  <si>
    <t>&lt;fill in level of detail&gt;</t>
  </si>
  <si>
    <t>Expected preparation start date (DD / MM / YYYY)</t>
  </si>
  <si>
    <t>Sources</t>
  </si>
  <si>
    <t>title</t>
  </si>
  <si>
    <t>description</t>
  </si>
  <si>
    <t>URL</t>
  </si>
  <si>
    <t>licence</t>
  </si>
  <si>
    <t>keywords</t>
  </si>
  <si>
    <t>Optional</t>
  </si>
  <si>
    <t>issued</t>
  </si>
  <si>
    <t>modified</t>
  </si>
  <si>
    <t>publisher.name</t>
  </si>
  <si>
    <t>publisher.mbox</t>
  </si>
  <si>
    <t>contactPoint.fn</t>
  </si>
  <si>
    <t>contactPoint.hasPhone</t>
  </si>
  <si>
    <t>contactPoint.hasEmail</t>
  </si>
  <si>
    <t>landingPage</t>
  </si>
  <si>
    <t>updateFrequency</t>
  </si>
  <si>
    <t>theme</t>
  </si>
  <si>
    <t>temporal</t>
  </si>
  <si>
    <t>spatial</t>
  </si>
  <si>
    <t>distribution.0.title</t>
  </si>
  <si>
    <t>distribution.0.description</t>
  </si>
  <si>
    <t>distribution.0.format</t>
  </si>
  <si>
    <t>distribution.0.size</t>
  </si>
  <si>
    <t>distribution.1.title</t>
  </si>
  <si>
    <t>distribution.1.description</t>
  </si>
  <si>
    <t>distribution.1.format</t>
  </si>
  <si>
    <t>distribution.1.size</t>
  </si>
  <si>
    <t>distribution.2.downloadURL</t>
  </si>
  <si>
    <t>distribution.2.title</t>
  </si>
  <si>
    <t>distribution.2.format</t>
  </si>
  <si>
    <t>distribution.2.size</t>
  </si>
  <si>
    <t>Template via Open Government Data programme for data stocktake and catalogue. Fits data.govt data catalogue requirements.</t>
  </si>
  <si>
    <t>Data field</t>
  </si>
  <si>
    <t>Required</t>
  </si>
  <si>
    <t>Example value</t>
  </si>
  <si>
    <t>Comments</t>
  </si>
  <si>
    <t>List of websites owned and administered by the New Zealand Public Sector. The Department of Internal Affairs acknowledges this list has been compiled to the best of their knowledge, but it is not a complete list of all Public Sector websites. This list will be updated as the Department becomes aware of required updates.</t>
  </si>
  <si>
    <t>A longer description about the dataset which may include methodology, caveats and other related information to help others use appropriately</t>
  </si>
  <si>
    <t>https://webtoolkit.govt.nz/guidance/domain-names/new-zealand-public-sector-websites/</t>
  </si>
  <si>
    <t>A string that identifies the dataset now and in the future, ideally even if the dataset's title changes. If the dataset is already in a data catalogue, supply the URL of the dataset page, or unique catalogue identifier. If it is not catalogued already you can assign it a random hexademical string of 24 digits or more. Ideally the identifier should be globally unique - not just unique to the publisher - so a URI is highly recommended.</t>
  </si>
  <si>
    <t>https://creativecommons.org/licenses/by/4.0</t>
  </si>
  <si>
    <t>Must be a license URI from those recommended in NZGOAL or empty string if not licensed.</t>
  </si>
  <si>
    <t>websites, open government, url</t>
  </si>
  <si>
    <t>Keywords help to connect related datasets. Each keyword should only include numbers and letters (alphanumeric).</t>
  </si>
  <si>
    <t xml:space="preserve">
Date that the data was first published. Formats allowed are: 'YYYY-MM-DD', 'YYYY-MM', 'YYYY' or 'YYYY-MM-DDTHH:MM:SS.mmmmmm' (according to ISO8601)</t>
  </si>
  <si>
    <t>Date that the data was most recently updated. Formats allowed are: 'YYYY-MM-DD', 'YYYY-MM', 'YYYY' or 'YYYY-MM-DDTHH:MM:SS.mmmmmm' (according to ISO8601)</t>
  </si>
  <si>
    <t>Department of Internal Affairs</t>
  </si>
  <si>
    <t>Name of the organisation</t>
  </si>
  <si>
    <t>info@dia.govt.nz</t>
  </si>
  <si>
    <t>Jane Doe</t>
  </si>
  <si>
    <t>contact@agency.govt.nz</t>
  </si>
  <si>
    <t>Annual</t>
  </si>
  <si>
    <t>The frequency at which dataset is published e.g. annual, monthly, quarterly. More available from https://project-open-data.cio.gov/iso8601_guidance/#accrualperiodicity</t>
  </si>
  <si>
    <t>Fiscal, tax and economics</t>
  </si>
  <si>
    <t>The main group(s) in data.govt.nz you would like to classify your dataset under to improve discoverability. Can be a single group or list. See https://catalogue.data.govt.nz/group</t>
  </si>
  <si>
    <t>2011-08-26/2015-04-01</t>
  </si>
  <si>
    <t>The date period that the data applies to. Formatted as two ISO 8601 dates (or datetimes) separated by a slash. If the period in question is a whole year or whole month, just put the same value for start and finish - eg 2010/2010 or 2010-06/2010-06. More information from https://project-open-data.cio.gov/v1.1/schema/#temporal</t>
  </si>
  <si>
    <t>{"type":"Polygon","coordinates":[[[165.6298828125,-47.5468715989],[179.3408203125,-47.5468715989],[179.3408203125,-33.9068955513],[165.6298828125,-33.9068955513],[165.6298828125,-47.5468715989]]]}</t>
  </si>
  <si>
    <t>The geographic location that the data applies to. Formatted as a GeoJSON point, bounding box or polygon.</t>
  </si>
  <si>
    <t>https://webtoolkit.govt.nz/files/PublicSectorWebsites01April2015.csv</t>
  </si>
  <si>
    <t>Snapshot at 15 March 2017</t>
  </si>
  <si>
    <t>A descriptive title of the data resource. 50 - 70 characters preferred (CKAN concatenates long title strings).</t>
  </si>
  <si>
    <t>A longer description of the data resource (allowance for 100-200 characters).</t>
  </si>
  <si>
    <t>CSV / text</t>
  </si>
  <si>
    <t>Mime-types or file extensions</t>
  </si>
  <si>
    <t>58Kb</t>
  </si>
  <si>
    <t>https://raw.githubusercontent.com/GOVTNZ/public-sector-websites/master/public-sector-websites.csv</t>
  </si>
  <si>
    <t>Latest dataset updates</t>
  </si>
  <si>
    <t>68Kb</t>
  </si>
  <si>
    <t>https://www.govt.nz/api/v2/consultation/list</t>
  </si>
  <si>
    <t>A list of consultations</t>
  </si>
  <si>
    <t>API</t>
  </si>
  <si>
    <t>https://creativecommons.org/licenses/by/4.0/</t>
  </si>
  <si>
    <t>Put your answers to questions in the dark yellow boxes on each worksheet.</t>
  </si>
  <si>
    <t>Low (under 1 week)</t>
  </si>
  <si>
    <t>Effort (tech infrastructure)</t>
  </si>
  <si>
    <t>Very high (4 weeks or more)</t>
  </si>
  <si>
    <t>Medium (under 2 weeks)</t>
  </si>
  <si>
    <t>High (under 4 weeks)</t>
  </si>
  <si>
    <t>Low (under 1 month)</t>
  </si>
  <si>
    <t>Medium (under 3 months)</t>
  </si>
  <si>
    <t>High (under 6 months)</t>
  </si>
  <si>
    <t>Very high (6 months or more)</t>
  </si>
  <si>
    <t>Effort (data prep and maintenance, incl metadata)</t>
  </si>
  <si>
    <t>Data preparation effort</t>
  </si>
  <si>
    <t xml:space="preserve">Score </t>
  </si>
  <si>
    <t>Metadata preparation effort</t>
  </si>
  <si>
    <t>Infrastructural effort</t>
  </si>
  <si>
    <t>Score</t>
  </si>
  <si>
    <t>Data and metadata maintenance effort</t>
  </si>
  <si>
    <t>Final prioritisation matrix score (x : y)</t>
  </si>
  <si>
    <t>Board 1</t>
  </si>
  <si>
    <t>y</t>
  </si>
  <si>
    <t>x</t>
  </si>
  <si>
    <t>Board 2</t>
  </si>
  <si>
    <t>RANKING</t>
  </si>
  <si>
    <t>rounded up</t>
  </si>
  <si>
    <t>co-ord</t>
  </si>
  <si>
    <t>Priority (strategic objectives) and complexity (effort)</t>
  </si>
  <si>
    <t xml:space="preserve">Efficiency outcomes </t>
  </si>
  <si>
    <t xml:space="preserve"> - It supports cross-sector service delivery, e.g. other agencies &amp; NGOs can use it to improve their services.
 - Releasing it for re-use could:
       -  make it easier for government agencies to work together
       -  reduce the cost of providing an existing government service
       -  reduce the cost of accessing and processing this information for existing users.
 - It helps align central and local government initiatives through a more coordinated national view of government data.</t>
  </si>
  <si>
    <t xml:space="preserve"> - It reports on the performance of an agency or service.
 - It provides details of government funding and/or expenditure.
 - It provides an evidence base informing &amp; encouraging external participation in policy development.</t>
  </si>
  <si>
    <t xml:space="preserve"> - Business can use it to add value, innovate &amp; create new products to spur economic growth.
 - Communities and people can use it to: 
       -  develop useful applications/new services
       -  make informed decisions about the government services they use
       -  make personal decisions that improve their quality of life.
 - It provides information about sustainability and risk.</t>
  </si>
  <si>
    <t>Score (all-of-government)</t>
  </si>
  <si>
    <t xml:space="preserve">Transparency and democratic outcomes </t>
  </si>
  <si>
    <t>All-of-government open data priorities</t>
  </si>
  <si>
    <t>Score (transport sector)</t>
  </si>
  <si>
    <t>Score (user demand: multiplier)</t>
  </si>
  <si>
    <t>Transport sector priorities</t>
  </si>
  <si>
    <t>User demand</t>
  </si>
  <si>
    <t>Total effort score</t>
  </si>
  <si>
    <t>Current data steward</t>
  </si>
  <si>
    <t>Current business owner</t>
  </si>
  <si>
    <t>&lt;role (ie title) of data steward&gt;</t>
  </si>
  <si>
    <t>&lt;role (ie title) of business owner&gt;</t>
  </si>
  <si>
    <t>Historic business owner (if known / applicable)</t>
  </si>
  <si>
    <t>Historic data steward (if known / applicable)</t>
  </si>
  <si>
    <t>Change in business owner?</t>
  </si>
  <si>
    <t>Change in data steward?</t>
  </si>
  <si>
    <t>Data discovery (open data framework: step 1)</t>
  </si>
  <si>
    <t>Dataset details</t>
  </si>
  <si>
    <r>
      <t xml:space="preserve">Has the data already been released publicly?
</t>
    </r>
    <r>
      <rPr>
        <i/>
        <sz val="11"/>
        <rFont val="Calibri"/>
        <family val="2"/>
        <scheme val="minor"/>
      </rPr>
      <t>(Eg it currently exists as data tables, graphs or figures within a published report.)</t>
    </r>
  </si>
  <si>
    <t>Assessment questions</t>
  </si>
  <si>
    <t>Assessment answers</t>
  </si>
  <si>
    <t>Data details (from data discovery worksheet)</t>
  </si>
  <si>
    <t>&lt;if it's an application and/or database&gt;</t>
  </si>
  <si>
    <t>&lt;who / what's the data about? Eg individual people or business/agency, or other object or construct, …etc&gt;</t>
  </si>
  <si>
    <t>Calculation: (Q10 + Q11 + Q12) x Q13. Total = 16 or 8 (depending on Q13).
Higher score = higher priority.</t>
  </si>
  <si>
    <t xml:space="preserve">Calculation: (Q14 + Q15b + Q16 + Q18). Total = 16.
Higher score = higher complexity. </t>
  </si>
  <si>
    <t>Consider possible risks around:
 - inadvertent release of personal, confidential, classified or commercial data
 - any implications of historic changes in data ownership and / or stewardship
 - other risks</t>
  </si>
  <si>
    <t>Expected release date ( DD / MM / YYYY)</t>
  </si>
  <si>
    <t>Implementation and maintenance considerations</t>
  </si>
  <si>
    <t>Continue with prioritisation and opening dataset, or stop here?</t>
  </si>
  <si>
    <t>Data ownership and restrictions</t>
  </si>
  <si>
    <t>Current main data format</t>
  </si>
  <si>
    <t>Current other format(s):</t>
  </si>
  <si>
    <t>(Preference is for data release to be as detailed / raw as possible, i.e. raw data.)</t>
  </si>
  <si>
    <t>Any final notes</t>
  </si>
  <si>
    <t>&lt;add any final notes here&gt;</t>
  </si>
  <si>
    <t>eg 2 (highest priority) or 16 (lowest priority).</t>
  </si>
  <si>
    <t>NZTA owns the data</t>
  </si>
  <si>
    <t>NZTA manages the data</t>
  </si>
  <si>
    <t>Restrictions on releasing the data (eg privacy, commercial intellectual property, etc.)</t>
  </si>
  <si>
    <t xml:space="preserve">Economic and social outcomes </t>
  </si>
  <si>
    <t>Effort required to prepare the data for release</t>
  </si>
  <si>
    <t>Effort required to prepare the necessary metadata for release (metadata schema in open data directory)</t>
  </si>
  <si>
    <t>Effort required annually for ongoing management of data and metadata quality</t>
  </si>
  <si>
    <t>Primary format you'll release the data in</t>
  </si>
  <si>
    <t>Other format(s) you'll release the data in</t>
  </si>
  <si>
    <r>
      <rPr>
        <u/>
        <sz val="11"/>
        <rFont val="Calibri"/>
        <family val="2"/>
        <scheme val="minor"/>
      </rPr>
      <t>Level of detail</t>
    </r>
    <r>
      <rPr>
        <sz val="11"/>
        <rFont val="Calibri"/>
        <family val="2"/>
        <scheme val="minor"/>
      </rPr>
      <t xml:space="preserve"> you''ll release the data in (eg raw data / aggregated to X level / confidentialised / anonymised)</t>
    </r>
  </si>
  <si>
    <t>Likely release date for the data (DD / MM / YYYY)</t>
  </si>
  <si>
    <t>(Consider effort required, resource availability, any legal/statutory implications, and other dependencies.)</t>
  </si>
  <si>
    <t>Data and metadata management / update frequency</t>
  </si>
  <si>
    <r>
      <t>(</t>
    </r>
    <r>
      <rPr>
        <i/>
        <sz val="11"/>
        <rFont val="Calibri"/>
        <family val="2"/>
        <scheme val="minor"/>
      </rPr>
      <t>frequency of data and metadata updates</t>
    </r>
    <r>
      <rPr>
        <sz val="11"/>
        <rFont val="Calibri"/>
        <family val="2"/>
        <scheme val="minor"/>
      </rPr>
      <t>)</t>
    </r>
  </si>
  <si>
    <t>Final signoff to release (open data framework: step 6)</t>
  </si>
  <si>
    <r>
      <t xml:space="preserve">Specific </t>
    </r>
    <r>
      <rPr>
        <u/>
        <sz val="11"/>
        <rFont val="Calibri"/>
        <family val="2"/>
        <scheme val="minor"/>
      </rPr>
      <t>new</t>
    </r>
    <r>
      <rPr>
        <sz val="11"/>
        <rFont val="Calibri"/>
        <family val="2"/>
        <scheme val="minor"/>
      </rPr>
      <t xml:space="preserve"> technical infrastructure required for data release (eg new database view, online application)</t>
    </r>
  </si>
  <si>
    <t>Need for data format transformation</t>
  </si>
  <si>
    <t>Follow the NZGOAL review and release process atwww.data.govt.nz/manage-data/policies/nzgoal.
(If the dataset has copyright applied, the default licence is Creative Commons Attribution 4.0 International Licence unless a restriction applies.)</t>
  </si>
  <si>
    <t>Data re-use licence</t>
  </si>
  <si>
    <t>Re-use</t>
  </si>
  <si>
    <t>&lt;e.g. high level of confidence in data quality, best available but with known omissions and/or errors, welcome user feedback to improve quality, etc&gt;</t>
  </si>
  <si>
    <t>Data is high value public data</t>
  </si>
  <si>
    <t>Release of the data contributes to transport sector-related priorities</t>
  </si>
  <si>
    <t>Role / title</t>
  </si>
  <si>
    <t>Instructions:
 - fill in all BLUE boxes in Column C
       -  some may be dropdowns (ie click on the box and then choose the correct option)
       -  some may appear as a result of previous choices.
 - do not change anything else.
Note: if you make an error, simply click on the cell with the error and hit the 'delete' key to reset it.</t>
  </si>
  <si>
    <t>Data directory listing (open data framework: step 6)</t>
  </si>
  <si>
    <t>Crashes and accidents in NZ</t>
  </si>
  <si>
    <t>Data release prioritisation (open data framework: step 3)</t>
  </si>
  <si>
    <t>Strategic alignment</t>
  </si>
  <si>
    <t>Key resources</t>
  </si>
  <si>
    <t>Open date value proposition</t>
  </si>
  <si>
    <t>Key partners</t>
  </si>
  <si>
    <t>Benefits realisation</t>
  </si>
  <si>
    <t>Customer problems / user demand</t>
  </si>
  <si>
    <t>Savings / efficiencies</t>
  </si>
  <si>
    <t>Open data costs</t>
  </si>
  <si>
    <t>Architecture / systems</t>
  </si>
  <si>
    <t>Lookups and calculations</t>
  </si>
  <si>
    <t>Lookups</t>
  </si>
  <si>
    <t>Prioritisation worksheet calculations</t>
  </si>
  <si>
    <t>Note: these are all lookup references and calculations for other sheets. Do not change unless necessary.</t>
  </si>
  <si>
    <t>High-level risks associated with releasing the data for re-use</t>
  </si>
  <si>
    <t>NZTA open data toolkit - detailed processes</t>
  </si>
  <si>
    <t>This content is licensed under a Creative Commons Attribution 4.0 International License.</t>
  </si>
  <si>
    <t>https://www.data.govt.nz/manage-data/policies/nzgoal</t>
  </si>
  <si>
    <t>This document has been prepared based on input from the Department of Internal Affairs-based document (dated 2012) at www.ict.govt.nz/assets/Uploads/Documents/3191296DA-Open-Data-Identification-Prioritisation-and-Planning-Template-Worksheet_0.xls, and NZGOAL version 2.
NOTE: in 2019, ict.govt.nz was taken apart and shifted to digital.govt.nz or data.govt.nz - some documents may not have survived the move over, or had proper redirects put in place.</t>
  </si>
  <si>
    <t>NZTA open data toolkit - assessment, prioritisation, preparation and release of open data</t>
  </si>
  <si>
    <t>Template worksheet</t>
  </si>
  <si>
    <t>&lt;other current format types&gt;</t>
  </si>
  <si>
    <t>&lt;other release format types&gt;</t>
  </si>
  <si>
    <t>Inclusive access</t>
  </si>
  <si>
    <t>Healthy and safe people</t>
  </si>
  <si>
    <t>Resilience and security</t>
  </si>
  <si>
    <t>Economic prosperity</t>
  </si>
  <si>
    <t>Release impact / demand</t>
  </si>
  <si>
    <t>Total impact / demand score</t>
  </si>
  <si>
    <t>Total complexity / effort score</t>
  </si>
  <si>
    <t>Data impact / demand score (x)</t>
  </si>
  <si>
    <t>Data complexity / effort) score (y)</t>
  </si>
  <si>
    <t>Release complexity / effort</t>
  </si>
  <si>
    <t>Impact / demand (x)</t>
  </si>
  <si>
    <t>Complexity / effort</t>
  </si>
  <si>
    <t>y
Complexity / effort</t>
  </si>
  <si>
    <t>x (Impact / demand)</t>
  </si>
  <si>
    <t>Step 1: Identify</t>
  </si>
  <si>
    <t>Step 2: Assess</t>
  </si>
  <si>
    <t>Step 3: Prioritise</t>
  </si>
  <si>
    <t>Step 4: Prepare</t>
  </si>
  <si>
    <t>Step 5: Approve</t>
  </si>
  <si>
    <t>Step 6: Release and maintain</t>
  </si>
  <si>
    <t>Step 7: Measure and report</t>
  </si>
  <si>
    <t>Sources of candidate dataset suggestions:
 - user groups
 - external requests (eg via data.govt.nz, Official Information Act requests, etc)
 - internal requests.</t>
  </si>
  <si>
    <t>Licence</t>
  </si>
  <si>
    <r>
      <t xml:space="preserve">prioritisation ranking 
</t>
    </r>
    <r>
      <rPr>
        <sz val="11"/>
        <color theme="1"/>
        <rFont val="Calibri"/>
        <family val="2"/>
        <scheme val="minor"/>
      </rPr>
      <t>(1 =highest, 16 = lowest)</t>
    </r>
  </si>
  <si>
    <t>Links to completed assessments, as appropriate / required</t>
  </si>
  <si>
    <r>
      <t xml:space="preserve">Complete the </t>
    </r>
    <r>
      <rPr>
        <b/>
        <sz val="11"/>
        <rFont val="Calibri"/>
        <family val="2"/>
        <scheme val="minor"/>
      </rPr>
      <t>'Data discovery'</t>
    </r>
    <r>
      <rPr>
        <sz val="11"/>
        <rFont val="Calibri"/>
        <family val="2"/>
        <scheme val="minor"/>
      </rPr>
      <t xml:space="preserve"> worksheet. If you can't get sign-off - see end of sheet -</t>
    </r>
    <r>
      <rPr>
        <b/>
        <sz val="11"/>
        <color rgb="FFFF0000"/>
        <rFont val="Calibri"/>
        <family val="2"/>
        <scheme val="minor"/>
      </rPr>
      <t xml:space="preserve"> STOP HERE.</t>
    </r>
  </si>
  <si>
    <t>Capture any NZTA / MoT / All-of-Govt considerations as email in 'completed open dataset documentation' folder.</t>
  </si>
  <si>
    <t>Prepare the dataset for publishing.</t>
  </si>
  <si>
    <t>Restrictions (if any) are addressable: brief description of how you'll address them.</t>
  </si>
  <si>
    <r>
      <t xml:space="preserve">Use these worksheet templates to assess and plan for releasing an open dataset.
</t>
    </r>
    <r>
      <rPr>
        <b/>
        <sz val="11"/>
        <rFont val="Calibri"/>
        <family val="2"/>
        <scheme val="minor"/>
      </rPr>
      <t>For EACH dataset you're opening / updating, copy and complete one of these workbooks.</t>
    </r>
    <r>
      <rPr>
        <sz val="11"/>
        <rFont val="Calibri"/>
        <family val="2"/>
        <scheme val="minor"/>
      </rPr>
      <t xml:space="preserve">
These act as the official documentation of decisions about an open dataset's release.</t>
    </r>
  </si>
  <si>
    <t xml:space="preserve"> - "enabling all people to participate in society through access to social and economic opportunities, such as work, education and healthcare"</t>
  </si>
  <si>
    <t xml:space="preserve"> - "transitioning from net zero carbon emissions, and maintaining or improving biodiversity, water quality, and air quality"</t>
  </si>
  <si>
    <t xml:space="preserve"> - "minimising and managing the risks from natural and human-made hazards, anticipating and adapting to emerging threats, and recovering effectively from disruptive events"</t>
  </si>
  <si>
    <t xml:space="preserve"> - supporting economic activity via local, regional, and international connections, with efficient movements of people and products"</t>
  </si>
  <si>
    <t>Environmental safety</t>
  </si>
  <si>
    <t xml:space="preserve"> - "protecting people from transport-related injuries and harmful pollution, and making active travel an attractive option"</t>
  </si>
  <si>
    <t xml:space="preserve"> -  "we will responsibly manage the land transport system’s interaction with people, places and the environment"</t>
  </si>
  <si>
    <t xml:space="preserve"> - " as the transport regulator...our systems should be intuitive and clear to ensure people, vehicles and commercial and rail operations are safe, people make good transport choices and harmful behaviour is swiftly dealt with"</t>
  </si>
  <si>
    <t xml:space="preserve"> - "the Transport Agency is respected by partners, stakeholders and customers for its responsive and engaged people and its timely delivery of sustainable transport solutions"</t>
  </si>
  <si>
    <t>Transport Agency</t>
  </si>
  <si>
    <t>Regulatory</t>
  </si>
  <si>
    <t>Environment</t>
  </si>
  <si>
    <t>Resilience</t>
  </si>
  <si>
    <t xml:space="preserve"> - "the resilience of the land transport system is increased by managing risks and long-term resilience challenges and helping communities quickly recover from disruptions"</t>
  </si>
  <si>
    <t>Transport technology</t>
  </si>
  <si>
    <t xml:space="preserve"> - "we will combine technology and organisational capabilities to enable safer, sustainable and connected journeys"</t>
  </si>
  <si>
    <t>Liveable communities</t>
  </si>
  <si>
    <t xml:space="preserve"> - "we will partner to efficiently combine planning and investment for transport and land use and this will result in more vibrant, interactive communities"</t>
  </si>
  <si>
    <t xml:space="preserve"> - "everyone should have fair and equitable access to the transport system"</t>
  </si>
  <si>
    <t>Transport safety</t>
  </si>
  <si>
    <t xml:space="preserve"> - "it is unacceptable for anyone to be killed or seriously injured while travelling or working on the land transport system"</t>
  </si>
  <si>
    <r>
      <t>Release of the data contributes to any of the following NZTA priorities (</t>
    </r>
    <r>
      <rPr>
        <b/>
        <sz val="11"/>
        <rFont val="Calibri"/>
        <family val="2"/>
        <scheme val="minor"/>
      </rPr>
      <t>NZTA</t>
    </r>
    <r>
      <rPr>
        <sz val="11"/>
        <rFont val="Calibri"/>
        <family val="2"/>
        <scheme val="minor"/>
      </rPr>
      <t xml:space="preserve"> amended statement of intent 2018-2022)
</t>
    </r>
    <r>
      <rPr>
        <i/>
        <sz val="11"/>
        <rFont val="Calibri"/>
        <family val="2"/>
        <scheme val="minor"/>
      </rPr>
      <t>Link: https://www.nzta.govt.nz/resources/nz-transport-agency-statement-of-intent-main-index/soi-2018-2022-amended</t>
    </r>
  </si>
  <si>
    <r>
      <t>Release of the data contributes to any of the following five transport outcome framework areas (</t>
    </r>
    <r>
      <rPr>
        <b/>
        <sz val="11"/>
        <rFont val="Calibri"/>
        <family val="2"/>
        <scheme val="minor"/>
      </rPr>
      <t>Ministry of Transport</t>
    </r>
    <r>
      <rPr>
        <sz val="11"/>
        <rFont val="Calibri"/>
        <family val="2"/>
        <scheme val="minor"/>
      </rPr>
      <t xml:space="preserve">)
</t>
    </r>
    <r>
      <rPr>
        <i/>
        <sz val="11"/>
        <rFont val="Calibri"/>
        <family val="2"/>
        <scheme val="minor"/>
      </rPr>
      <t>Link: https://www.transport.govt.nz/multi-modal/keystrategiesandplans/transport-outcomes-framework/</t>
    </r>
  </si>
  <si>
    <t xml:space="preserve">External or internal demand for the dataset to be opened </t>
  </si>
  <si>
    <r>
      <rPr>
        <b/>
        <sz val="11"/>
        <rFont val="Calibri"/>
        <family val="2"/>
        <scheme val="minor"/>
      </rPr>
      <t xml:space="preserve">Final prioritisation ranking (board 2). </t>
    </r>
    <r>
      <rPr>
        <b/>
        <i/>
        <sz val="11"/>
        <rFont val="Calibri"/>
        <family val="2"/>
        <scheme val="minor"/>
      </rPr>
      <t xml:space="preserve">
</t>
    </r>
    <r>
      <rPr>
        <i/>
        <sz val="11"/>
        <rFont val="Calibri"/>
        <family val="2"/>
        <scheme val="minor"/>
      </rPr>
      <t>1 = top priority, 16 = bottom. See 'prioritisation calculations' worksheet for more detail.</t>
    </r>
  </si>
  <si>
    <r>
      <rPr>
        <b/>
        <sz val="11"/>
        <rFont val="Calibri"/>
        <family val="2"/>
        <scheme val="minor"/>
      </rPr>
      <t xml:space="preserve">Final prioritisation ranking (board 1). </t>
    </r>
    <r>
      <rPr>
        <b/>
        <i/>
        <sz val="11"/>
        <rFont val="Calibri"/>
        <family val="2"/>
        <scheme val="minor"/>
      </rPr>
      <t xml:space="preserve">
</t>
    </r>
    <r>
      <rPr>
        <i/>
        <sz val="11"/>
        <rFont val="Calibri"/>
        <family val="2"/>
        <scheme val="minor"/>
      </rPr>
      <t>1 = top priority, 16 = bottom. See 'prioritisation calculations' worksheet for more detail.</t>
    </r>
  </si>
  <si>
    <r>
      <t xml:space="preserve">Data is </t>
    </r>
    <r>
      <rPr>
        <b/>
        <sz val="11"/>
        <rFont val="Calibri"/>
        <family val="2"/>
        <scheme val="minor"/>
      </rPr>
      <t>high value</t>
    </r>
    <r>
      <rPr>
        <sz val="11"/>
        <rFont val="Calibri"/>
        <family val="2"/>
        <scheme val="minor"/>
      </rPr>
      <t xml:space="preserve"> public data* in that it contributes to at least one of the following outcomes.
</t>
    </r>
    <r>
      <rPr>
        <i/>
        <sz val="11"/>
        <rFont val="Calibri"/>
        <family val="2"/>
        <scheme val="minor"/>
      </rPr>
      <t>Public data is:
 - Non-personal, unclassified, non-commercial and non-confidential data:
       -  collected, commissioned or created by the agency in carrying out its functions or statutory responsibilities;
       -  publicly funded; and
       -  for which there is no restriction:
(a) in the case of copyright works, to its release and re-use, in accordance with NZGOAL, under any of the Creative Common NZ law licences, or
(b) in the case of non-copyright material, to its open release and re-use.</t>
    </r>
  </si>
  <si>
    <t>Link: https://www.data.govt.nz/manage-data/policies/declaration-on-open-and-transparent-government/2012-report-on-adoption-of-the-declaration/</t>
  </si>
  <si>
    <t>A title for your dataset.</t>
  </si>
  <si>
    <t>Creative Commons Attribution 4.0 International licence</t>
  </si>
  <si>
    <t>Email address for contact.</t>
  </si>
  <si>
    <t>Phone number for contact - direct or agency.</t>
  </si>
  <si>
    <t>Email address for data enquiry.</t>
  </si>
  <si>
    <t>Name of agency contact (likely data steward).</t>
  </si>
  <si>
    <t>URL of a web page specifically about the dataset and includes links to data files and supplimentary information about the dataset. Possibly a page on the NZTA website.</t>
  </si>
  <si>
    <t>distribution.0.downloadURL</t>
  </si>
  <si>
    <t>The direct URL that downloads a file with the dat.a</t>
  </si>
  <si>
    <t>Mime-types or file extensions.</t>
  </si>
  <si>
    <t>Size of the file.</t>
  </si>
  <si>
    <t>The direct URL that downloads a file with the data.</t>
  </si>
  <si>
    <t>Approved by Tier 3 Manager [Business]</t>
  </si>
  <si>
    <r>
      <t>Complete the ‘</t>
    </r>
    <r>
      <rPr>
        <b/>
        <sz val="11"/>
        <rFont val="Calibri"/>
        <family val="2"/>
        <scheme val="minor"/>
      </rPr>
      <t>release prioritisation</t>
    </r>
    <r>
      <rPr>
        <sz val="11"/>
        <rFont val="Calibri"/>
        <family val="2"/>
        <scheme val="minor"/>
      </rPr>
      <t>' worksheet.</t>
    </r>
  </si>
  <si>
    <t>Capture any other metadata and documentation (eg methodology, caveats, licence detail) required, in 'completed open dataset documentation' folder.</t>
  </si>
  <si>
    <t>If you answer "no", ideally please go and make an entry in the requests log, then return to this and enter "yes".</t>
  </si>
  <si>
    <t>Problem releasing the data would solve / how it would solve it (ie why release the data?)</t>
  </si>
  <si>
    <t>&lt;refer to the what and how columns in the requests log&gt;</t>
  </si>
  <si>
    <r>
      <t xml:space="preserve">Preliminary sign-off to continue
</t>
    </r>
    <r>
      <rPr>
        <i/>
        <sz val="12"/>
        <rFont val="Calibri"/>
        <family val="2"/>
        <scheme val="minor"/>
      </rPr>
      <t>If you're not going to continue with opening the dataset, please add brief description of why.</t>
    </r>
  </si>
  <si>
    <t>&lt;URL of location on Open Data Portal once published&gt;</t>
  </si>
  <si>
    <t>&lt;URL of file on Open Data Portal once published&gt;</t>
  </si>
  <si>
    <r>
      <t xml:space="preserve">distribution.1.downloadURL
</t>
    </r>
    <r>
      <rPr>
        <b/>
        <sz val="11"/>
        <color rgb="FFFF0000"/>
        <rFont val="Calibri"/>
        <family val="2"/>
        <scheme val="minor"/>
      </rPr>
      <t>[USE THESE AND BELOW ONLY IF DIFFERENT FORMATS OF THE SAME DATA]</t>
    </r>
  </si>
  <si>
    <t>Consider collating feedback in a separate 'feedback' tab.</t>
  </si>
  <si>
    <t>Publish / update the dataset on the open data portal (ODP).</t>
  </si>
  <si>
    <t>Alert comms, contact centre and data services with new data details, and whom to contact for questions.</t>
  </si>
  <si>
    <t>Alert user groups with new data details, and whom to contact for questions.</t>
  </si>
  <si>
    <t>Publish / update the dataset's listing on data.govt.nz (note: this may be done automatically via the ODP).</t>
  </si>
  <si>
    <t>This is a living document which:
 - contains some of the detailed processes referred to in the NZTA open data framework (2019)
 - is intended to change over time to remain fit for purpose.</t>
  </si>
  <si>
    <t>Comment:
Consider adding explicit link to detailed metadata info, too.</t>
  </si>
  <si>
    <t>Comment:
Consider adding explicit link to detailed metadata info, too. Simple metadata info contained in data directory output tab.</t>
  </si>
  <si>
    <t>Comment:
Consider adding rationale for data transformation - if undertaken - as a new line.</t>
  </si>
  <si>
    <t>Approved by Tier 3 Manager [Data &amp; Information / Analytics etc]</t>
  </si>
  <si>
    <t>Comment:
Consider situations where organisation owns, but doesn't manage, data.</t>
  </si>
  <si>
    <r>
      <t xml:space="preserve">Has corresponding entry in </t>
    </r>
    <r>
      <rPr>
        <b/>
        <sz val="11"/>
        <rFont val="Calibri"/>
        <family val="2"/>
        <scheme val="minor"/>
      </rPr>
      <t>'requests log'</t>
    </r>
    <r>
      <rPr>
        <sz val="11"/>
        <rFont val="Calibri"/>
        <family val="2"/>
        <scheme val="minor"/>
      </rPr>
      <t xml:space="preserve"> in</t>
    </r>
    <r>
      <rPr>
        <i/>
        <sz val="11"/>
        <rFont val="Calibri"/>
        <family val="2"/>
        <scheme val="minor"/>
      </rPr>
      <t xml:space="preserve"> 'Master open data directory'.</t>
    </r>
  </si>
  <si>
    <r>
      <t>Update the</t>
    </r>
    <r>
      <rPr>
        <b/>
        <sz val="11"/>
        <rFont val="Calibri"/>
        <family val="2"/>
        <scheme val="minor"/>
      </rPr>
      <t xml:space="preserve"> 'open data directory'</t>
    </r>
    <r>
      <rPr>
        <sz val="11"/>
        <rFont val="Calibri"/>
        <family val="2"/>
        <scheme val="minor"/>
      </rPr>
      <t xml:space="preserve"> in the </t>
    </r>
    <r>
      <rPr>
        <i/>
        <sz val="11"/>
        <rFont val="Calibri"/>
        <family val="2"/>
        <scheme val="minor"/>
      </rPr>
      <t>'Master open data directory</t>
    </r>
    <r>
      <rPr>
        <b/>
        <sz val="11"/>
        <rFont val="Calibri"/>
        <family val="2"/>
        <scheme val="minor"/>
      </rPr>
      <t>'</t>
    </r>
    <r>
      <rPr>
        <sz val="11"/>
        <rFont val="Calibri"/>
        <family val="2"/>
        <scheme val="minor"/>
      </rPr>
      <t>.</t>
    </r>
  </si>
  <si>
    <r>
      <t xml:space="preserve">Capture feedback about existing open data in the </t>
    </r>
    <r>
      <rPr>
        <b/>
        <sz val="11"/>
        <rFont val="Calibri"/>
        <family val="2"/>
        <scheme val="minor"/>
      </rPr>
      <t>'requests log'</t>
    </r>
    <r>
      <rPr>
        <sz val="11"/>
        <rFont val="Calibri"/>
        <family val="2"/>
        <scheme val="minor"/>
      </rPr>
      <t xml:space="preserve"> of the </t>
    </r>
    <r>
      <rPr>
        <i/>
        <sz val="11"/>
        <rFont val="Calibri"/>
        <family val="2"/>
        <scheme val="minor"/>
      </rPr>
      <t>'Master open data directory'</t>
    </r>
    <r>
      <rPr>
        <sz val="11"/>
        <rFont val="Calibri"/>
        <family val="2"/>
        <scheme val="minor"/>
      </rPr>
      <t>.</t>
    </r>
  </si>
  <si>
    <r>
      <t>Complete the ‘</t>
    </r>
    <r>
      <rPr>
        <b/>
        <sz val="11"/>
        <rFont val="Calibri"/>
        <family val="2"/>
        <scheme val="minor"/>
      </rPr>
      <t>Final release signoff</t>
    </r>
    <r>
      <rPr>
        <sz val="11"/>
        <rFont val="Calibri"/>
        <family val="2"/>
        <scheme val="minor"/>
      </rPr>
      <t>’ worksheet in this workbook.  If you can't get sign-off - see end of sheet -</t>
    </r>
    <r>
      <rPr>
        <b/>
        <sz val="11"/>
        <color rgb="FFFF0000"/>
        <rFont val="Calibri"/>
        <family val="2"/>
        <scheme val="minor"/>
      </rPr>
      <t xml:space="preserve"> STOP HERE.</t>
    </r>
  </si>
  <si>
    <r>
      <t xml:space="preserve">(see </t>
    </r>
    <r>
      <rPr>
        <b/>
        <i/>
        <sz val="11"/>
        <color theme="1"/>
        <rFont val="Calibri"/>
        <family val="2"/>
        <scheme val="minor"/>
      </rPr>
      <t xml:space="preserve">'requests log' </t>
    </r>
    <r>
      <rPr>
        <i/>
        <sz val="11"/>
        <color theme="1"/>
        <rFont val="Calibri"/>
        <family val="2"/>
        <scheme val="minor"/>
      </rPr>
      <t>in the 'Master open data directory')</t>
    </r>
  </si>
  <si>
    <t>Note: using Board 1 (not board 2) ranking schema for this, from 'Release prioritisation' tab in this workworkbook.</t>
  </si>
  <si>
    <r>
      <t xml:space="preserve">Open data canvas
</t>
    </r>
    <r>
      <rPr>
        <b/>
        <i/>
        <sz val="11"/>
        <color theme="0"/>
        <rFont val="Calibri"/>
        <family val="2"/>
        <scheme val="minor"/>
      </rPr>
      <t>Supplemental tool based on a lean canvas.</t>
    </r>
    <r>
      <rPr>
        <b/>
        <sz val="14"/>
        <color theme="0"/>
        <rFont val="Calibri"/>
        <family val="2"/>
        <scheme val="minor"/>
      </rPr>
      <t xml:space="preserve">
</t>
    </r>
  </si>
  <si>
    <r>
      <t xml:space="preserve">Update the </t>
    </r>
    <r>
      <rPr>
        <b/>
        <sz val="11"/>
        <rFont val="Calibri"/>
        <family val="2"/>
        <scheme val="minor"/>
      </rPr>
      <t>'requests log'</t>
    </r>
    <r>
      <rPr>
        <sz val="11"/>
        <rFont val="Calibri"/>
        <family val="2"/>
        <scheme val="minor"/>
      </rPr>
      <t xml:space="preserve"> in the </t>
    </r>
    <r>
      <rPr>
        <i/>
        <sz val="11"/>
        <rFont val="Calibri"/>
        <family val="2"/>
        <scheme val="minor"/>
      </rPr>
      <t>'Master open data directory</t>
    </r>
    <r>
      <rPr>
        <sz val="11"/>
        <rFont val="Calibri"/>
        <family val="2"/>
        <scheme val="minor"/>
      </rPr>
      <t>'.</t>
    </r>
  </si>
  <si>
    <r>
      <t xml:space="preserve">Complete the </t>
    </r>
    <r>
      <rPr>
        <b/>
        <sz val="11"/>
        <rFont val="Calibri"/>
        <family val="2"/>
        <scheme val="minor"/>
      </rPr>
      <t xml:space="preserve">'data directory output' </t>
    </r>
    <r>
      <rPr>
        <sz val="11"/>
        <rFont val="Calibri"/>
        <family val="2"/>
        <scheme val="minor"/>
      </rPr>
      <t>worksheet in this workbook as far as possible.</t>
    </r>
  </si>
  <si>
    <r>
      <t>Measure and report against open data use and feedback, capturing reports in</t>
    </r>
    <r>
      <rPr>
        <b/>
        <sz val="11"/>
        <rFont val="Calibri"/>
        <family val="2"/>
        <scheme val="minor"/>
      </rPr>
      <t xml:space="preserve"> 'reports log'</t>
    </r>
    <r>
      <rPr>
        <sz val="11"/>
        <rFont val="Calibri"/>
        <family val="2"/>
        <scheme val="minor"/>
      </rPr>
      <t xml:space="preserve"> of the </t>
    </r>
    <r>
      <rPr>
        <i/>
        <sz val="11"/>
        <rFont val="Calibri"/>
        <family val="2"/>
        <scheme val="minor"/>
      </rPr>
      <t>'Master open data directory'</t>
    </r>
    <r>
      <rPr>
        <sz val="11"/>
        <rFont val="Calibri"/>
        <family val="2"/>
        <scheme val="minor"/>
      </rPr>
      <t>.</t>
    </r>
  </si>
  <si>
    <r>
      <t xml:space="preserve">Collect and record requests for data to be opened - or feedback about existing open data - in the </t>
    </r>
    <r>
      <rPr>
        <b/>
        <sz val="11"/>
        <rFont val="Calibri"/>
        <family val="2"/>
        <scheme val="minor"/>
      </rPr>
      <t>'requests log'</t>
    </r>
    <r>
      <rPr>
        <sz val="11"/>
        <rFont val="Calibri"/>
        <family val="2"/>
        <scheme val="minor"/>
      </rPr>
      <t xml:space="preserve"> of the </t>
    </r>
    <r>
      <rPr>
        <i/>
        <sz val="11"/>
        <rFont val="Calibri"/>
        <family val="2"/>
        <scheme val="minor"/>
      </rPr>
      <t>'Master open data directory'</t>
    </r>
    <r>
      <rPr>
        <sz val="11"/>
        <rFont val="Calibri"/>
        <family val="2"/>
        <scheme val="minor"/>
      </rPr>
      <t>.</t>
    </r>
  </si>
  <si>
    <t>&lt;names of completed assessments and links to them - these may include privacy, risk and / or data and information management assessments&gt;</t>
  </si>
  <si>
    <t>Use this toolkit in conjunction with the NZTA open data framework (2019) and NZTA framework and processes overview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</si>
</sst>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1409]d\ mmmm\ yyyy;@"/>
  </numFmts>
  <fonts count="6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u/>
      <sz val="10"/>
      <color indexed="12"/>
      <name val="Arial"/>
      <family val="2"/>
    </font>
    <font>
      <u/>
      <sz val="12"/>
      <color theme="11"/>
      <name val="Calibri"/>
      <family val="2"/>
      <scheme val="minor"/>
    </font>
    <font>
      <b/>
      <sz val="20"/>
      <color theme="1"/>
      <name val="Calibri"/>
      <family val="2"/>
      <scheme val="minor"/>
    </font>
    <font>
      <sz val="11"/>
      <name val="Calibri"/>
      <family val="2"/>
      <scheme val="minor"/>
    </font>
    <font>
      <b/>
      <sz val="12"/>
      <color rgb="FFFF0000"/>
      <name val="Calibri"/>
      <family val="2"/>
      <scheme val="minor"/>
    </font>
    <font>
      <b/>
      <sz val="11"/>
      <color theme="0"/>
      <name val="Calibri"/>
      <family val="2"/>
      <scheme val="minor"/>
    </font>
    <font>
      <b/>
      <sz val="11"/>
      <name val="Calibri"/>
      <family val="2"/>
      <scheme val="minor"/>
    </font>
    <font>
      <i/>
      <sz val="11"/>
      <name val="Calibri"/>
      <family val="2"/>
      <scheme val="minor"/>
    </font>
    <font>
      <b/>
      <i/>
      <sz val="11"/>
      <name val="Calibri"/>
      <family val="2"/>
      <scheme val="minor"/>
    </font>
    <font>
      <u/>
      <sz val="11"/>
      <name val="Calibri"/>
      <family val="2"/>
      <scheme val="minor"/>
    </font>
    <font>
      <b/>
      <sz val="11"/>
      <color rgb="FFFF0000"/>
      <name val="Calibri"/>
      <family val="2"/>
      <scheme val="minor"/>
    </font>
    <font>
      <b/>
      <sz val="11"/>
      <color theme="1"/>
      <name val="Calibri"/>
      <family val="2"/>
      <scheme val="minor"/>
    </font>
    <font>
      <b/>
      <sz val="12"/>
      <color theme="1"/>
      <name val="Calibri"/>
      <family val="2"/>
      <scheme val="minor"/>
    </font>
    <font>
      <sz val="10"/>
      <color theme="1"/>
      <name val="Calibri"/>
      <family val="2"/>
      <scheme val="minor"/>
    </font>
    <font>
      <sz val="10"/>
      <color theme="1"/>
      <name val="Lucida Sans"/>
      <family val="2"/>
    </font>
    <font>
      <sz val="12"/>
      <color theme="1"/>
      <name val="Lucida Sans"/>
      <family val="2"/>
    </font>
    <font>
      <i/>
      <sz val="11"/>
      <color theme="1" tint="0.34998626667073579"/>
      <name val="Calibri"/>
      <family val="2"/>
      <scheme val="minor"/>
    </font>
    <font>
      <i/>
      <sz val="11"/>
      <color theme="1"/>
      <name val="Calibri"/>
      <family val="2"/>
      <scheme val="minor"/>
    </font>
    <font>
      <sz val="11"/>
      <color rgb="FFFF0000"/>
      <name val="Calibri"/>
      <family val="2"/>
      <scheme val="minor"/>
    </font>
    <font>
      <sz val="11"/>
      <color theme="0"/>
      <name val="Calibri"/>
      <family val="2"/>
      <scheme val="minor"/>
    </font>
    <font>
      <b/>
      <sz val="11"/>
      <color theme="5"/>
      <name val="Calibri"/>
      <family val="2"/>
      <scheme val="minor"/>
    </font>
    <font>
      <sz val="11"/>
      <color theme="5"/>
      <name val="Calibri"/>
      <family val="2"/>
      <scheme val="minor"/>
    </font>
    <font>
      <b/>
      <i/>
      <sz val="11"/>
      <color theme="1"/>
      <name val="Calibri"/>
      <family val="2"/>
      <scheme val="minor"/>
    </font>
    <font>
      <b/>
      <i/>
      <sz val="11"/>
      <color rgb="FFFF0000"/>
      <name val="Calibri"/>
      <family val="2"/>
      <scheme val="minor"/>
    </font>
    <font>
      <sz val="11"/>
      <color theme="1" tint="0.499984740745262"/>
      <name val="Calibri"/>
      <family val="2"/>
      <scheme val="minor"/>
    </font>
    <font>
      <u/>
      <sz val="11"/>
      <color rgb="FFFF0000"/>
      <name val="Calibri"/>
      <family val="2"/>
      <scheme val="minor"/>
    </font>
    <font>
      <b/>
      <sz val="11"/>
      <color theme="9"/>
      <name val="Calibri"/>
      <family val="2"/>
      <scheme val="minor"/>
    </font>
    <font>
      <sz val="12"/>
      <name val="Calibri"/>
      <family val="2"/>
      <scheme val="minor"/>
    </font>
    <font>
      <b/>
      <sz val="12"/>
      <color theme="0"/>
      <name val="Calibri"/>
      <family val="2"/>
      <scheme val="minor"/>
    </font>
    <font>
      <b/>
      <sz val="12"/>
      <name val="Calibri"/>
      <family val="2"/>
      <scheme val="minor"/>
    </font>
    <font>
      <u/>
      <sz val="10"/>
      <color indexed="12"/>
      <name val="Calibri"/>
      <family val="2"/>
      <scheme val="minor"/>
    </font>
    <font>
      <b/>
      <sz val="14"/>
      <color theme="0"/>
      <name val="Calibri"/>
      <family val="2"/>
      <scheme val="minor"/>
    </font>
    <font>
      <sz val="14"/>
      <color theme="0"/>
      <name val="Calibri"/>
      <family val="2"/>
      <scheme val="minor"/>
    </font>
    <font>
      <sz val="11"/>
      <color theme="1"/>
      <name val="Lucida Sans"/>
      <family val="2"/>
    </font>
    <font>
      <b/>
      <i/>
      <sz val="12"/>
      <color theme="0"/>
      <name val="Calibri"/>
      <family val="2"/>
      <scheme val="minor"/>
    </font>
    <font>
      <sz val="11"/>
      <color rgb="FF4374B7"/>
      <name val="Calibri"/>
      <family val="2"/>
      <scheme val="minor"/>
    </font>
    <font>
      <sz val="11"/>
      <color rgb="FF000000"/>
      <name val="Calibri"/>
      <family val="2"/>
      <scheme val="minor"/>
    </font>
    <font>
      <u/>
      <sz val="11"/>
      <color indexed="12"/>
      <name val="Calibri"/>
      <family val="2"/>
      <scheme val="minor"/>
    </font>
    <font>
      <u/>
      <sz val="11"/>
      <color rgb="FF0000D4"/>
      <name val="Calibri"/>
      <family val="2"/>
      <scheme val="minor"/>
    </font>
    <font>
      <i/>
      <sz val="12"/>
      <name val="Calibri"/>
      <family val="2"/>
      <scheme val="minor"/>
    </font>
    <font>
      <b/>
      <sz val="10"/>
      <name val="Calibri"/>
      <family val="2"/>
      <scheme val="minor"/>
    </font>
    <font>
      <sz val="10"/>
      <name val="Calibri"/>
      <family val="2"/>
      <scheme val="minor"/>
    </font>
    <font>
      <b/>
      <i/>
      <u/>
      <sz val="11"/>
      <color theme="10"/>
      <name val="Calibri"/>
      <family val="2"/>
      <scheme val="minor"/>
    </font>
    <font>
      <b/>
      <i/>
      <sz val="11"/>
      <color theme="0"/>
      <name val="Calibri"/>
      <family val="2"/>
      <scheme val="minor"/>
    </font>
  </fonts>
  <fills count="16">
    <fill>
      <patternFill patternType="none"/>
    </fill>
    <fill>
      <patternFill patternType="gray125"/>
    </fill>
    <fill>
      <patternFill patternType="solid">
        <fgColor rgb="FFC00000"/>
        <bgColor indexed="64"/>
      </patternFill>
    </fill>
    <fill>
      <patternFill patternType="solid">
        <fgColor rgb="FFFFC000"/>
        <bgColor indexed="64"/>
      </patternFill>
    </fill>
    <fill>
      <patternFill patternType="solid">
        <fgColor theme="0"/>
        <bgColor indexed="64"/>
      </patternFill>
    </fill>
    <fill>
      <patternFill patternType="solid">
        <fgColor theme="1"/>
        <bgColor indexed="64"/>
      </patternFill>
    </fill>
    <fill>
      <patternFill patternType="solid">
        <fgColor theme="9"/>
        <bgColor indexed="64"/>
      </patternFill>
    </fill>
    <fill>
      <patternFill patternType="solid">
        <fgColor rgb="FF003B5C"/>
        <bgColor indexed="64"/>
      </patternFill>
    </fill>
    <fill>
      <patternFill patternType="solid">
        <fgColor rgb="FF0074B4"/>
        <bgColor indexed="64"/>
      </patternFill>
    </fill>
    <fill>
      <patternFill patternType="solid">
        <fgColor rgb="FF7BA4DB"/>
        <bgColor indexed="64"/>
      </patternFill>
    </fill>
    <fill>
      <patternFill patternType="solid">
        <fgColor rgb="FFAFBD22"/>
        <bgColor indexed="64"/>
      </patternFill>
    </fill>
    <fill>
      <patternFill patternType="solid">
        <fgColor theme="0"/>
        <bgColor indexed="43"/>
      </patternFill>
    </fill>
    <fill>
      <patternFill patternType="solid">
        <fgColor rgb="FFFF0000"/>
        <bgColor indexed="64"/>
      </patternFill>
    </fill>
    <fill>
      <patternFill patternType="solid">
        <fgColor theme="4"/>
        <bgColor indexed="64"/>
      </patternFill>
    </fill>
    <fill>
      <patternFill patternType="solid">
        <fgColor theme="8"/>
        <bgColor indexed="64"/>
      </patternFill>
    </fill>
    <fill>
      <patternFill patternType="solid">
        <fgColor theme="5"/>
        <bgColor indexed="64"/>
      </patternFill>
    </fill>
  </fills>
  <borders count="33">
    <border>
      <left/>
      <right/>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thin">
        <color auto="1"/>
      </left>
      <right style="thin">
        <color auto="1"/>
      </right>
      <top style="thin">
        <color auto="1"/>
      </top>
      <bottom style="thin">
        <color auto="1"/>
      </bottom>
      <diagonal/>
    </border>
    <border>
      <left style="thick">
        <color auto="1"/>
      </left>
      <right style="thick">
        <color auto="1"/>
      </right>
      <top style="thick">
        <color auto="1"/>
      </top>
      <bottom style="thick">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theme="0"/>
      </left>
      <right style="thick">
        <color auto="1"/>
      </right>
      <top style="thick">
        <color theme="0"/>
      </top>
      <bottom style="thick">
        <color theme="0"/>
      </bottom>
      <diagonal/>
    </border>
    <border>
      <left style="medium">
        <color theme="0"/>
      </left>
      <right style="thick">
        <color auto="1"/>
      </right>
      <top style="medium">
        <color theme="0"/>
      </top>
      <bottom style="medium">
        <color theme="0"/>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theme="0"/>
      </left>
      <right style="thick">
        <color theme="0"/>
      </right>
      <top style="thick">
        <color theme="0"/>
      </top>
      <bottom style="thick">
        <color theme="0"/>
      </bottom>
      <diagonal/>
    </border>
    <border>
      <left/>
      <right/>
      <top style="thick">
        <color theme="0"/>
      </top>
      <bottom/>
      <diagonal/>
    </border>
    <border>
      <left/>
      <right style="thick">
        <color auto="1"/>
      </right>
      <top style="thick">
        <color theme="1"/>
      </top>
      <bottom style="thick">
        <color theme="1"/>
      </bottom>
      <diagonal/>
    </border>
    <border>
      <left/>
      <right/>
      <top/>
      <bottom style="thick">
        <color theme="0"/>
      </bottom>
      <diagonal/>
    </border>
    <border>
      <left/>
      <right/>
      <top style="thick">
        <color theme="0"/>
      </top>
      <bottom style="thick">
        <color theme="0"/>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right style="medium">
        <color indexed="64"/>
      </right>
      <top style="medium">
        <color indexed="64"/>
      </top>
      <bottom/>
      <diagonal/>
    </border>
    <border>
      <left/>
      <right style="medium">
        <color indexed="64"/>
      </right>
      <top/>
      <bottom/>
      <diagonal/>
    </border>
    <border>
      <left style="thick">
        <color theme="0"/>
      </left>
      <right style="medium">
        <color indexed="64"/>
      </right>
      <top style="thick">
        <color theme="0"/>
      </top>
      <bottom style="thick">
        <color theme="0"/>
      </bottom>
      <diagonal/>
    </border>
    <border>
      <left/>
      <right style="medium">
        <color indexed="64"/>
      </right>
      <top style="thick">
        <color theme="0"/>
      </top>
      <bottom/>
      <diagonal/>
    </border>
    <border>
      <left style="medium">
        <color theme="0"/>
      </left>
      <right style="medium">
        <color indexed="64"/>
      </right>
      <top style="medium">
        <color theme="0"/>
      </top>
      <bottom style="medium">
        <color theme="0"/>
      </bottom>
      <diagonal/>
    </border>
    <border>
      <left style="thick">
        <color auto="1"/>
      </left>
      <right style="medium">
        <color indexed="64"/>
      </right>
      <top style="thick">
        <color auto="1"/>
      </top>
      <bottom style="thick">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ck">
        <color auto="1"/>
      </right>
      <top style="thick">
        <color theme="0"/>
      </top>
      <bottom style="thick">
        <color theme="0"/>
      </bottom>
      <diagonal/>
    </border>
  </borders>
  <cellStyleXfs count="10">
    <xf numFmtId="0" fontId="0" fillId="0" borderId="0"/>
    <xf numFmtId="0" fontId="16" fillId="0" borderId="0" applyNumberFormat="0" applyFill="0" applyBorder="0" applyAlignment="0" applyProtection="0">
      <alignment vertical="top"/>
      <protection locked="0"/>
    </xf>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30" fillId="0" borderId="0"/>
  </cellStyleXfs>
  <cellXfs count="242">
    <xf numFmtId="0" fontId="0" fillId="0" borderId="0" xfId="0"/>
    <xf numFmtId="0" fontId="27" fillId="0" borderId="0" xfId="0" applyFont="1" applyAlignment="1">
      <alignment horizontal="left" vertical="top"/>
    </xf>
    <xf numFmtId="0" fontId="38" fillId="0" borderId="0" xfId="0" applyFont="1" applyAlignment="1">
      <alignment horizontal="left" vertical="top"/>
    </xf>
    <xf numFmtId="0" fontId="41" fillId="0" borderId="0" xfId="0" applyFont="1" applyAlignment="1">
      <alignment horizontal="left" vertical="top"/>
    </xf>
    <xf numFmtId="0" fontId="42" fillId="0" borderId="0" xfId="0" applyFont="1" applyAlignment="1">
      <alignment horizontal="left" vertical="top"/>
    </xf>
    <xf numFmtId="0" fontId="40" fillId="0" borderId="0" xfId="0" applyFont="1" applyAlignment="1">
      <alignment horizontal="left" vertical="top"/>
    </xf>
    <xf numFmtId="0" fontId="12" fillId="0" borderId="0" xfId="0" applyFont="1" applyAlignment="1">
      <alignment horizontal="left" vertical="top"/>
    </xf>
    <xf numFmtId="0" fontId="19" fillId="4" borderId="0" xfId="0" applyFont="1" applyFill="1" applyBorder="1" applyAlignment="1" applyProtection="1">
      <alignment horizontal="left" vertical="top" wrapText="1"/>
    </xf>
    <xf numFmtId="0" fontId="19" fillId="4" borderId="0" xfId="0" applyFont="1" applyFill="1" applyBorder="1" applyAlignment="1">
      <alignment horizontal="left" vertical="top" wrapText="1"/>
    </xf>
    <xf numFmtId="0" fontId="22" fillId="4" borderId="0" xfId="0" applyFont="1" applyFill="1" applyBorder="1" applyAlignment="1">
      <alignment horizontal="left" vertical="top" wrapText="1"/>
    </xf>
    <xf numFmtId="0" fontId="19" fillId="4" borderId="0" xfId="0" applyFont="1" applyFill="1" applyBorder="1" applyAlignment="1" applyProtection="1">
      <alignment horizontal="left" vertical="top" wrapText="1"/>
      <protection locked="0"/>
    </xf>
    <xf numFmtId="0" fontId="19" fillId="4" borderId="10" xfId="0" applyFont="1" applyFill="1" applyBorder="1" applyAlignment="1">
      <alignment horizontal="left" vertical="top" wrapText="1"/>
    </xf>
    <xf numFmtId="0" fontId="22" fillId="4" borderId="9" xfId="0" applyFont="1" applyFill="1" applyBorder="1" applyAlignment="1">
      <alignment horizontal="left" vertical="top" wrapText="1"/>
    </xf>
    <xf numFmtId="0" fontId="19" fillId="4" borderId="10" xfId="0" applyFont="1" applyFill="1" applyBorder="1" applyAlignment="1" applyProtection="1">
      <alignment horizontal="left" vertical="top" wrapText="1"/>
      <protection locked="0"/>
    </xf>
    <xf numFmtId="0" fontId="15" fillId="4" borderId="0" xfId="0" applyFont="1" applyFill="1" applyBorder="1" applyAlignment="1">
      <alignment horizontal="left" vertical="top" wrapText="1"/>
    </xf>
    <xf numFmtId="0" fontId="20" fillId="4" borderId="0" xfId="0" applyFont="1" applyFill="1" applyAlignment="1">
      <alignment horizontal="left" vertical="top" wrapText="1"/>
    </xf>
    <xf numFmtId="0" fontId="26" fillId="4" borderId="0" xfId="0" applyFont="1" applyFill="1" applyAlignment="1">
      <alignment horizontal="left" vertical="top" wrapText="1"/>
    </xf>
    <xf numFmtId="0" fontId="24" fillId="4" borderId="0" xfId="0" applyFont="1" applyFill="1" applyBorder="1" applyAlignment="1">
      <alignment horizontal="left" vertical="top" wrapText="1"/>
    </xf>
    <xf numFmtId="0" fontId="23" fillId="4" borderId="0" xfId="0" applyFont="1" applyFill="1" applyBorder="1" applyAlignment="1">
      <alignment horizontal="left" vertical="top" wrapText="1"/>
    </xf>
    <xf numFmtId="0" fontId="37" fillId="4" borderId="0" xfId="0" applyFont="1" applyFill="1" applyBorder="1" applyAlignment="1">
      <alignment horizontal="left" vertical="top" wrapText="1"/>
    </xf>
    <xf numFmtId="0" fontId="13" fillId="4" borderId="0" xfId="0" applyFont="1" applyFill="1" applyBorder="1" applyAlignment="1">
      <alignment horizontal="left" vertical="top" wrapText="1"/>
    </xf>
    <xf numFmtId="0" fontId="33" fillId="4" borderId="0" xfId="0" applyFont="1" applyFill="1" applyBorder="1" applyAlignment="1">
      <alignment horizontal="left" vertical="top" wrapText="1"/>
    </xf>
    <xf numFmtId="0" fontId="27" fillId="4" borderId="0" xfId="0" applyFont="1" applyFill="1" applyBorder="1" applyAlignment="1">
      <alignment horizontal="left" vertical="top" wrapText="1"/>
    </xf>
    <xf numFmtId="0" fontId="0" fillId="4" borderId="0" xfId="0" applyFont="1" applyFill="1" applyAlignment="1">
      <alignment horizontal="left" vertical="top" wrapText="1"/>
    </xf>
    <xf numFmtId="0" fontId="29" fillId="4" borderId="0" xfId="0" applyFont="1" applyFill="1" applyAlignment="1">
      <alignment horizontal="left" vertical="top" wrapText="1"/>
    </xf>
    <xf numFmtId="0" fontId="15" fillId="4" borderId="0" xfId="0" applyFont="1" applyFill="1" applyAlignment="1">
      <alignment horizontal="left" vertical="top" wrapText="1"/>
    </xf>
    <xf numFmtId="0" fontId="31" fillId="4" borderId="0" xfId="9" applyFont="1" applyFill="1" applyAlignment="1">
      <alignment horizontal="left" vertical="top" wrapText="1"/>
    </xf>
    <xf numFmtId="0" fontId="12" fillId="4" borderId="0" xfId="0" applyFont="1" applyFill="1" applyAlignment="1">
      <alignment horizontal="left" vertical="top" wrapText="1"/>
    </xf>
    <xf numFmtId="0" fontId="44" fillId="5" borderId="5" xfId="0" applyFont="1" applyFill="1" applyBorder="1" applyAlignment="1">
      <alignment horizontal="left" vertical="top" wrapText="1"/>
    </xf>
    <xf numFmtId="0" fontId="12" fillId="4" borderId="0" xfId="0" applyFont="1" applyFill="1" applyBorder="1" applyAlignment="1">
      <alignment horizontal="left" vertical="top" wrapText="1"/>
    </xf>
    <xf numFmtId="0" fontId="39" fillId="4" borderId="0" xfId="0" applyFont="1" applyFill="1" applyBorder="1" applyAlignment="1">
      <alignment horizontal="left" vertical="top" wrapText="1"/>
    </xf>
    <xf numFmtId="0" fontId="22" fillId="10" borderId="0" xfId="0" applyFont="1" applyFill="1" applyBorder="1" applyAlignment="1">
      <alignment horizontal="left" vertical="top" wrapText="1"/>
    </xf>
    <xf numFmtId="0" fontId="19" fillId="4" borderId="9" xfId="0" applyFont="1" applyFill="1" applyBorder="1" applyAlignment="1">
      <alignment horizontal="left" vertical="top" wrapText="1"/>
    </xf>
    <xf numFmtId="0" fontId="21" fillId="4" borderId="10" xfId="0" applyFont="1" applyFill="1" applyBorder="1" applyAlignment="1">
      <alignment vertical="top" wrapText="1"/>
    </xf>
    <xf numFmtId="0" fontId="19" fillId="4" borderId="10" xfId="0" applyFont="1" applyFill="1" applyBorder="1" applyAlignment="1" applyProtection="1">
      <alignment horizontal="left" vertical="top" wrapText="1"/>
    </xf>
    <xf numFmtId="0" fontId="22" fillId="4" borderId="18" xfId="0" applyFont="1" applyFill="1" applyBorder="1" applyAlignment="1" applyProtection="1">
      <alignment horizontal="left" vertical="top" wrapText="1"/>
    </xf>
    <xf numFmtId="0" fontId="19" fillId="0" borderId="10" xfId="0" applyFont="1" applyFill="1" applyBorder="1" applyAlignment="1" applyProtection="1">
      <alignment horizontal="left" vertical="top" wrapText="1"/>
      <protection locked="0"/>
    </xf>
    <xf numFmtId="0" fontId="19" fillId="4" borderId="10" xfId="0" applyFont="1" applyFill="1" applyBorder="1" applyAlignment="1" applyProtection="1">
      <alignment vertical="top" wrapText="1"/>
    </xf>
    <xf numFmtId="0" fontId="36" fillId="4" borderId="9" xfId="0" applyFont="1" applyFill="1" applyBorder="1" applyAlignment="1">
      <alignment horizontal="left" vertical="top" wrapText="1"/>
    </xf>
    <xf numFmtId="0" fontId="27" fillId="4" borderId="9" xfId="0" applyFont="1" applyFill="1" applyBorder="1" applyAlignment="1">
      <alignment horizontal="left" vertical="top" wrapText="1"/>
    </xf>
    <xf numFmtId="0" fontId="23" fillId="4" borderId="10" xfId="0" applyFont="1" applyFill="1" applyBorder="1" applyAlignment="1" applyProtection="1">
      <alignment horizontal="left" vertical="top" wrapText="1"/>
    </xf>
    <xf numFmtId="0" fontId="22" fillId="10" borderId="10" xfId="0" applyFont="1" applyFill="1" applyBorder="1" applyAlignment="1">
      <alignment horizontal="left" vertical="top" wrapText="1"/>
    </xf>
    <xf numFmtId="49" fontId="33" fillId="4" borderId="10" xfId="0" applyNumberFormat="1" applyFont="1" applyFill="1" applyBorder="1" applyAlignment="1">
      <alignment horizontal="left" vertical="top" wrapText="1"/>
    </xf>
    <xf numFmtId="0" fontId="24" fillId="4" borderId="9" xfId="0" applyFont="1" applyFill="1" applyBorder="1" applyAlignment="1">
      <alignment horizontal="left" vertical="top" wrapText="1"/>
    </xf>
    <xf numFmtId="0" fontId="12" fillId="4" borderId="10" xfId="0" applyFont="1" applyFill="1" applyBorder="1" applyAlignment="1">
      <alignment horizontal="left" vertical="top" wrapText="1"/>
    </xf>
    <xf numFmtId="0" fontId="22" fillId="4" borderId="10" xfId="0" applyFont="1" applyFill="1" applyBorder="1" applyAlignment="1" applyProtection="1">
      <alignment horizontal="left" vertical="top" wrapText="1"/>
      <protection locked="0"/>
    </xf>
    <xf numFmtId="0" fontId="13" fillId="4" borderId="10" xfId="0" applyFont="1" applyFill="1" applyBorder="1" applyAlignment="1">
      <alignment horizontal="left" vertical="top" wrapText="1"/>
    </xf>
    <xf numFmtId="0" fontId="15" fillId="4" borderId="14" xfId="0" applyFont="1" applyFill="1" applyBorder="1" applyAlignment="1">
      <alignment horizontal="left" vertical="top" wrapText="1"/>
    </xf>
    <xf numFmtId="0" fontId="15" fillId="4" borderId="15" xfId="0" applyFont="1" applyFill="1" applyBorder="1" applyAlignment="1">
      <alignment horizontal="left" vertical="top" wrapText="1"/>
    </xf>
    <xf numFmtId="0" fontId="26" fillId="4" borderId="0" xfId="0" applyFont="1" applyFill="1" applyBorder="1" applyAlignment="1">
      <alignment horizontal="left" vertical="top" wrapText="1"/>
    </xf>
    <xf numFmtId="0" fontId="31" fillId="4" borderId="9" xfId="9" applyFont="1" applyFill="1" applyBorder="1" applyAlignment="1">
      <alignment horizontal="left" vertical="top" wrapText="1"/>
    </xf>
    <xf numFmtId="0" fontId="34" fillId="4" borderId="0" xfId="0" applyFont="1" applyFill="1" applyAlignment="1">
      <alignment horizontal="left" vertical="top" wrapText="1"/>
    </xf>
    <xf numFmtId="0" fontId="13" fillId="4" borderId="0" xfId="0" applyFont="1" applyFill="1" applyAlignment="1">
      <alignment horizontal="left" vertical="top" wrapText="1"/>
    </xf>
    <xf numFmtId="0" fontId="15" fillId="4" borderId="0" xfId="0" applyFont="1" applyFill="1" applyAlignment="1">
      <alignment vertical="top" wrapText="1"/>
    </xf>
    <xf numFmtId="0" fontId="0" fillId="4" borderId="0" xfId="0" applyFill="1" applyAlignment="1">
      <alignment horizontal="left" vertical="top" wrapText="1"/>
    </xf>
    <xf numFmtId="0" fontId="12" fillId="4" borderId="0" xfId="0" applyFont="1" applyFill="1" applyAlignment="1">
      <alignment vertical="top" wrapText="1"/>
    </xf>
    <xf numFmtId="0" fontId="12" fillId="0" borderId="10" xfId="0" applyFont="1" applyBorder="1" applyAlignment="1">
      <alignment horizontal="left" vertical="top" wrapText="1"/>
    </xf>
    <xf numFmtId="0" fontId="22" fillId="0" borderId="13" xfId="0" applyFont="1" applyBorder="1" applyAlignment="1">
      <alignment horizontal="left" vertical="top" wrapText="1"/>
    </xf>
    <xf numFmtId="0" fontId="19" fillId="11" borderId="0" xfId="0" applyFont="1" applyFill="1" applyBorder="1" applyAlignment="1">
      <alignment horizontal="left" vertical="top"/>
    </xf>
    <xf numFmtId="0" fontId="12" fillId="4" borderId="0" xfId="0" applyFont="1" applyFill="1" applyAlignment="1">
      <alignment horizontal="left" vertical="top"/>
    </xf>
    <xf numFmtId="0" fontId="24" fillId="4" borderId="0" xfId="0" applyNumberFormat="1" applyFont="1" applyFill="1" applyBorder="1" applyAlignment="1" applyProtection="1">
      <alignment horizontal="left" vertical="top" wrapText="1"/>
    </xf>
    <xf numFmtId="0" fontId="22" fillId="4" borderId="5" xfId="0" applyFont="1" applyFill="1" applyBorder="1" applyAlignment="1" applyProtection="1">
      <alignment horizontal="left" vertical="top" wrapText="1"/>
      <protection locked="0"/>
    </xf>
    <xf numFmtId="0" fontId="21" fillId="4" borderId="5" xfId="0" applyFont="1" applyFill="1" applyBorder="1" applyAlignment="1" applyProtection="1">
      <alignment horizontal="left" vertical="top" wrapText="1"/>
    </xf>
    <xf numFmtId="0" fontId="19" fillId="4" borderId="5" xfId="0" applyFont="1" applyFill="1" applyBorder="1" applyAlignment="1" applyProtection="1">
      <alignment horizontal="left" vertical="top" wrapText="1"/>
    </xf>
    <xf numFmtId="0" fontId="12" fillId="0" borderId="0" xfId="0" applyFont="1" applyBorder="1" applyAlignment="1">
      <alignment horizontal="left" vertical="top"/>
    </xf>
    <xf numFmtId="0" fontId="19" fillId="11" borderId="9" xfId="0" applyFont="1" applyFill="1" applyBorder="1" applyAlignment="1">
      <alignment horizontal="left" vertical="top"/>
    </xf>
    <xf numFmtId="164" fontId="19" fillId="4" borderId="10" xfId="0" applyNumberFormat="1" applyFont="1" applyFill="1" applyBorder="1" applyAlignment="1" applyProtection="1">
      <alignment horizontal="left" vertical="top" wrapText="1"/>
    </xf>
    <xf numFmtId="0" fontId="21" fillId="4" borderId="10" xfId="0" applyFont="1" applyFill="1" applyBorder="1" applyAlignment="1" applyProtection="1">
      <alignment horizontal="left" vertical="top" wrapText="1"/>
      <protection locked="0"/>
    </xf>
    <xf numFmtId="0" fontId="12" fillId="4" borderId="13" xfId="0" applyFont="1" applyFill="1" applyBorder="1" applyAlignment="1">
      <alignment horizontal="left" vertical="top"/>
    </xf>
    <xf numFmtId="0" fontId="12" fillId="4" borderId="14" xfId="0" applyFont="1" applyFill="1" applyBorder="1" applyAlignment="1">
      <alignment horizontal="left" vertical="top"/>
    </xf>
    <xf numFmtId="0" fontId="12" fillId="4" borderId="15" xfId="0" applyFont="1" applyFill="1" applyBorder="1" applyAlignment="1">
      <alignment horizontal="left" vertical="top"/>
    </xf>
    <xf numFmtId="0" fontId="12" fillId="4" borderId="0" xfId="0" applyFont="1" applyFill="1" applyBorder="1" applyAlignment="1">
      <alignment horizontal="left" vertical="top"/>
    </xf>
    <xf numFmtId="0" fontId="32" fillId="4" borderId="0" xfId="0" applyFont="1" applyFill="1" applyBorder="1" applyAlignment="1">
      <alignment horizontal="left" vertical="top" wrapText="1"/>
    </xf>
    <xf numFmtId="14" fontId="32" fillId="4" borderId="0" xfId="0" applyNumberFormat="1" applyFont="1" applyFill="1" applyBorder="1" applyAlignment="1">
      <alignment horizontal="left" vertical="top" wrapText="1"/>
    </xf>
    <xf numFmtId="0" fontId="35" fillId="9" borderId="20" xfId="0" applyFont="1" applyFill="1" applyBorder="1" applyAlignment="1">
      <alignment horizontal="left" vertical="top" wrapText="1"/>
    </xf>
    <xf numFmtId="0" fontId="27" fillId="9" borderId="16" xfId="0" applyFont="1" applyFill="1" applyBorder="1" applyAlignment="1">
      <alignment horizontal="left" vertical="top" wrapText="1"/>
    </xf>
    <xf numFmtId="0" fontId="31" fillId="4" borderId="0" xfId="9" applyFont="1" applyFill="1" applyAlignment="1">
      <alignment horizontal="left" vertical="top"/>
    </xf>
    <xf numFmtId="0" fontId="14" fillId="4" borderId="0" xfId="9" applyFont="1" applyFill="1" applyAlignment="1">
      <alignment horizontal="left" vertical="top"/>
    </xf>
    <xf numFmtId="0" fontId="12" fillId="4" borderId="0" xfId="0" applyFont="1" applyFill="1" applyAlignment="1">
      <alignment horizontal="center" vertical="center" wrapText="1"/>
    </xf>
    <xf numFmtId="0" fontId="28" fillId="0" borderId="0" xfId="0" applyFont="1" applyAlignment="1">
      <alignment horizontal="left" vertical="top"/>
    </xf>
    <xf numFmtId="0" fontId="21" fillId="2" borderId="0" xfId="0" applyFont="1" applyFill="1" applyAlignment="1">
      <alignment horizontal="left" vertical="top"/>
    </xf>
    <xf numFmtId="0" fontId="11" fillId="0" borderId="0" xfId="0" applyFont="1" applyAlignment="1">
      <alignment horizontal="left" vertical="top"/>
    </xf>
    <xf numFmtId="0" fontId="35" fillId="5" borderId="0" xfId="0" applyFont="1" applyFill="1" applyAlignment="1">
      <alignment horizontal="left" vertical="top"/>
    </xf>
    <xf numFmtId="0" fontId="21" fillId="5" borderId="0" xfId="0" applyFont="1" applyFill="1" applyAlignment="1">
      <alignment horizontal="left" vertical="top"/>
    </xf>
    <xf numFmtId="0" fontId="47" fillId="5" borderId="0" xfId="0" applyFont="1" applyFill="1" applyAlignment="1">
      <alignment horizontal="left" vertical="top"/>
    </xf>
    <xf numFmtId="0" fontId="11" fillId="0" borderId="0" xfId="0" applyFont="1"/>
    <xf numFmtId="0" fontId="22" fillId="0" borderId="0" xfId="0" applyFont="1" applyAlignment="1">
      <alignment horizontal="left" vertical="top"/>
    </xf>
    <xf numFmtId="0" fontId="35" fillId="12" borderId="0" xfId="0" applyFont="1" applyFill="1" applyAlignment="1">
      <alignment horizontal="left" vertical="top"/>
    </xf>
    <xf numFmtId="0" fontId="11" fillId="3" borderId="0" xfId="0" applyFont="1" applyFill="1" applyAlignment="1">
      <alignment horizontal="left" vertical="top"/>
    </xf>
    <xf numFmtId="0" fontId="27" fillId="6" borderId="0" xfId="0" applyFont="1" applyFill="1" applyAlignment="1">
      <alignment horizontal="left" vertical="top"/>
    </xf>
    <xf numFmtId="0" fontId="11" fillId="0" borderId="0" xfId="0" applyFont="1" applyAlignment="1">
      <alignment horizontal="center" vertical="top"/>
    </xf>
    <xf numFmtId="0" fontId="49" fillId="0" borderId="0" xfId="9" applyFont="1"/>
    <xf numFmtId="0" fontId="50" fillId="5" borderId="0" xfId="0" applyFont="1" applyFill="1" applyAlignment="1">
      <alignment horizontal="left" vertical="top"/>
    </xf>
    <xf numFmtId="0" fontId="19" fillId="0" borderId="0" xfId="0" applyFont="1" applyAlignment="1">
      <alignment horizontal="left" vertical="top" wrapText="1"/>
    </xf>
    <xf numFmtId="0" fontId="53" fillId="0" borderId="0" xfId="1" applyFont="1" applyAlignment="1" applyProtection="1"/>
    <xf numFmtId="0" fontId="11" fillId="0" borderId="0" xfId="0" applyFont="1" applyAlignment="1">
      <alignment horizontal="left" vertical="top" wrapText="1"/>
    </xf>
    <xf numFmtId="0" fontId="51" fillId="0" borderId="0" xfId="0" applyFont="1" applyAlignment="1">
      <alignment horizontal="left" vertical="top" wrapText="1"/>
    </xf>
    <xf numFmtId="0" fontId="52" fillId="0" borderId="0" xfId="0" applyFont="1" applyAlignment="1">
      <alignment horizontal="left" vertical="top" wrapText="1"/>
    </xf>
    <xf numFmtId="0" fontId="28" fillId="0" borderId="0" xfId="0" applyFont="1" applyAlignment="1">
      <alignment horizontal="left" vertical="top" wrapText="1"/>
    </xf>
    <xf numFmtId="0" fontId="53" fillId="0" borderId="0" xfId="1" applyFont="1" applyAlignment="1" applyProtection="1">
      <alignment wrapText="1"/>
    </xf>
    <xf numFmtId="0" fontId="54" fillId="0" borderId="0" xfId="0" applyFont="1" applyAlignment="1">
      <alignment wrapText="1"/>
    </xf>
    <xf numFmtId="0" fontId="19" fillId="0" borderId="0" xfId="0" applyFont="1" applyAlignment="1">
      <alignment wrapText="1"/>
    </xf>
    <xf numFmtId="0" fontId="19" fillId="0" borderId="0" xfId="0" applyFont="1" applyAlignment="1">
      <alignment vertical="top" wrapText="1"/>
    </xf>
    <xf numFmtId="0" fontId="19" fillId="4" borderId="0" xfId="0" applyFont="1" applyFill="1" applyAlignment="1">
      <alignment horizontal="left" vertical="top" wrapText="1"/>
    </xf>
    <xf numFmtId="0" fontId="27" fillId="4" borderId="0" xfId="0" applyFont="1" applyFill="1" applyAlignment="1">
      <alignment horizontal="left" vertical="top" wrapText="1"/>
    </xf>
    <xf numFmtId="0" fontId="0" fillId="4" borderId="10" xfId="0" applyFill="1" applyBorder="1" applyAlignment="1">
      <alignment horizontal="left" vertical="top" wrapText="1"/>
    </xf>
    <xf numFmtId="0" fontId="22" fillId="4" borderId="11" xfId="0" applyFont="1" applyFill="1" applyBorder="1" applyAlignment="1">
      <alignment horizontal="left" vertical="top" wrapText="1"/>
    </xf>
    <xf numFmtId="0" fontId="10" fillId="4" borderId="0" xfId="0" applyFont="1" applyFill="1" applyAlignment="1">
      <alignment horizontal="left" vertical="top"/>
    </xf>
    <xf numFmtId="1" fontId="19" fillId="4" borderId="10" xfId="0" applyNumberFormat="1" applyFont="1" applyFill="1" applyBorder="1" applyAlignment="1" applyProtection="1">
      <alignment horizontal="left" vertical="top" wrapText="1"/>
    </xf>
    <xf numFmtId="1" fontId="24" fillId="4" borderId="10" xfId="0" applyNumberFormat="1" applyFont="1" applyFill="1" applyBorder="1" applyAlignment="1" applyProtection="1">
      <alignment horizontal="left" vertical="top" wrapText="1"/>
    </xf>
    <xf numFmtId="0" fontId="19" fillId="4" borderId="0" xfId="0" applyFont="1" applyFill="1" applyBorder="1" applyAlignment="1">
      <alignment horizontal="left" vertical="top" wrapText="1"/>
    </xf>
    <xf numFmtId="0" fontId="0" fillId="4" borderId="0" xfId="0" applyFont="1" applyFill="1" applyBorder="1" applyAlignment="1">
      <alignment horizontal="left" vertical="top" wrapText="1"/>
    </xf>
    <xf numFmtId="49" fontId="19" fillId="0" borderId="0" xfId="0" applyNumberFormat="1" applyFont="1" applyAlignment="1">
      <alignment vertical="top" wrapText="1"/>
    </xf>
    <xf numFmtId="0" fontId="44" fillId="8" borderId="23" xfId="0" applyFont="1" applyFill="1" applyBorder="1" applyAlignment="1">
      <alignment horizontal="left" vertical="top" wrapText="1"/>
    </xf>
    <xf numFmtId="0" fontId="19" fillId="4" borderId="3" xfId="0" applyFont="1" applyFill="1" applyBorder="1" applyAlignment="1" applyProtection="1">
      <alignment horizontal="left" vertical="top" wrapText="1"/>
    </xf>
    <xf numFmtId="0" fontId="19" fillId="4" borderId="24" xfId="0" applyFont="1" applyFill="1" applyBorder="1" applyAlignment="1">
      <alignment horizontal="left" vertical="top" wrapText="1"/>
    </xf>
    <xf numFmtId="0" fontId="45" fillId="4" borderId="24" xfId="0" applyFont="1" applyFill="1" applyBorder="1" applyAlignment="1">
      <alignment horizontal="left" vertical="top" wrapText="1"/>
    </xf>
    <xf numFmtId="0" fontId="22" fillId="4" borderId="3" xfId="0" applyFont="1" applyFill="1" applyBorder="1" applyAlignment="1">
      <alignment horizontal="left" vertical="top" wrapText="1"/>
    </xf>
    <xf numFmtId="0" fontId="19" fillId="4" borderId="26" xfId="0" applyFont="1" applyFill="1" applyBorder="1" applyAlignment="1" applyProtection="1">
      <alignment horizontal="left" vertical="top" wrapText="1"/>
      <protection locked="0"/>
    </xf>
    <xf numFmtId="0" fontId="19" fillId="4" borderId="24" xfId="0" applyFont="1" applyFill="1" applyBorder="1" applyAlignment="1" applyProtection="1">
      <alignment horizontal="left" vertical="top" wrapText="1"/>
      <protection locked="0"/>
    </xf>
    <xf numFmtId="0" fontId="46" fillId="4" borderId="24" xfId="1" applyFont="1" applyFill="1" applyBorder="1" applyAlignment="1" applyProtection="1">
      <alignment horizontal="left" vertical="top" wrapText="1"/>
      <protection locked="0"/>
    </xf>
    <xf numFmtId="0" fontId="22" fillId="4" borderId="28" xfId="0" applyFont="1" applyFill="1" applyBorder="1" applyAlignment="1" applyProtection="1">
      <alignment horizontal="left" vertical="top" wrapText="1"/>
      <protection locked="0"/>
    </xf>
    <xf numFmtId="0" fontId="21" fillId="4" borderId="28" xfId="0" applyFont="1" applyFill="1" applyBorder="1" applyAlignment="1" applyProtection="1">
      <alignment horizontal="left" vertical="top" wrapText="1"/>
    </xf>
    <xf numFmtId="0" fontId="19" fillId="4" borderId="28" xfId="0" applyFont="1" applyFill="1" applyBorder="1" applyAlignment="1" applyProtection="1">
      <alignment horizontal="left" vertical="top" wrapText="1"/>
    </xf>
    <xf numFmtId="0" fontId="0" fillId="4" borderId="3" xfId="0" applyFont="1" applyFill="1" applyBorder="1" applyAlignment="1">
      <alignment horizontal="left" vertical="top" wrapText="1"/>
    </xf>
    <xf numFmtId="0" fontId="0" fillId="4" borderId="24" xfId="0" applyFont="1" applyFill="1" applyBorder="1" applyAlignment="1">
      <alignment horizontal="left" vertical="top" wrapText="1"/>
    </xf>
    <xf numFmtId="0" fontId="0" fillId="4" borderId="29" xfId="0" applyFont="1" applyFill="1" applyBorder="1" applyAlignment="1">
      <alignment horizontal="left" vertical="top" wrapText="1"/>
    </xf>
    <xf numFmtId="0" fontId="0" fillId="4" borderId="30" xfId="0" applyFont="1" applyFill="1" applyBorder="1" applyAlignment="1">
      <alignment horizontal="left" vertical="top" wrapText="1"/>
    </xf>
    <xf numFmtId="0" fontId="0" fillId="4" borderId="31" xfId="0" applyFont="1" applyFill="1" applyBorder="1" applyAlignment="1">
      <alignment horizontal="left" vertical="top" wrapText="1"/>
    </xf>
    <xf numFmtId="0" fontId="19" fillId="4" borderId="0" xfId="0" applyFont="1" applyFill="1" applyBorder="1" applyAlignment="1">
      <alignment horizontal="left" vertical="top" wrapText="1"/>
    </xf>
    <xf numFmtId="0" fontId="19" fillId="4" borderId="10" xfId="0" applyFont="1" applyFill="1" applyBorder="1" applyAlignment="1" applyProtection="1">
      <alignment horizontal="left" vertical="top" wrapText="1"/>
    </xf>
    <xf numFmtId="0" fontId="47" fillId="13" borderId="1" xfId="0" applyFont="1" applyFill="1" applyBorder="1" applyAlignment="1">
      <alignment horizontal="left" vertical="top" wrapText="1"/>
    </xf>
    <xf numFmtId="0" fontId="21" fillId="14" borderId="25" xfId="0" applyFont="1" applyFill="1" applyBorder="1" applyAlignment="1" applyProtection="1">
      <alignment horizontal="left" vertical="top" wrapText="1"/>
      <protection locked="0"/>
    </xf>
    <xf numFmtId="0" fontId="21" fillId="14" borderId="25" xfId="0" applyFont="1" applyFill="1" applyBorder="1" applyAlignment="1">
      <alignment horizontal="left" vertical="top" wrapText="1"/>
    </xf>
    <xf numFmtId="0" fontId="21" fillId="14" borderId="27" xfId="0" applyFont="1" applyFill="1" applyBorder="1" applyAlignment="1">
      <alignment horizontal="left" vertical="top" wrapText="1"/>
    </xf>
    <xf numFmtId="0" fontId="21" fillId="14" borderId="27" xfId="0" applyFont="1" applyFill="1" applyBorder="1" applyAlignment="1" applyProtection="1">
      <alignment horizontal="left" vertical="top" wrapText="1"/>
      <protection locked="0"/>
    </xf>
    <xf numFmtId="0" fontId="44" fillId="14" borderId="8" xfId="0" applyFont="1" applyFill="1" applyBorder="1" applyAlignment="1">
      <alignment horizontal="left" vertical="top" wrapText="1"/>
    </xf>
    <xf numFmtId="0" fontId="21" fillId="14" borderId="11" xfId="0" applyFont="1" applyFill="1" applyBorder="1" applyAlignment="1">
      <alignment horizontal="left" vertical="top" wrapText="1"/>
    </xf>
    <xf numFmtId="0" fontId="21" fillId="14" borderId="11" xfId="0" applyFont="1" applyFill="1" applyBorder="1" applyAlignment="1" applyProtection="1">
      <alignment horizontal="left" vertical="top" wrapText="1"/>
      <protection locked="0"/>
    </xf>
    <xf numFmtId="0" fontId="21" fillId="14" borderId="12" xfId="0" applyFont="1" applyFill="1" applyBorder="1" applyAlignment="1" applyProtection="1">
      <alignment horizontal="left" vertical="top" wrapText="1"/>
      <protection locked="0"/>
    </xf>
    <xf numFmtId="164" fontId="21" fillId="14" borderId="11" xfId="0" applyNumberFormat="1" applyFont="1" applyFill="1" applyBorder="1" applyAlignment="1" applyProtection="1">
      <alignment horizontal="left" vertical="top" wrapText="1"/>
      <protection locked="0"/>
    </xf>
    <xf numFmtId="0" fontId="44" fillId="14" borderId="11" xfId="0" applyFont="1" applyFill="1" applyBorder="1" applyAlignment="1">
      <alignment horizontal="left" vertical="top" wrapText="1"/>
    </xf>
    <xf numFmtId="0" fontId="21" fillId="14" borderId="11" xfId="0" applyFont="1" applyFill="1" applyBorder="1" applyAlignment="1">
      <alignment horizontal="left" vertical="top"/>
    </xf>
    <xf numFmtId="0" fontId="8" fillId="4" borderId="0" xfId="0" applyFont="1" applyFill="1" applyAlignment="1">
      <alignment horizontal="left" vertical="top"/>
    </xf>
    <xf numFmtId="0" fontId="35" fillId="14" borderId="19" xfId="0" applyFont="1" applyFill="1" applyBorder="1" applyAlignment="1">
      <alignment horizontal="left" vertical="top" wrapText="1"/>
    </xf>
    <xf numFmtId="0" fontId="35" fillId="14" borderId="20" xfId="0" applyFont="1" applyFill="1" applyBorder="1" applyAlignment="1">
      <alignment horizontal="left" vertical="top" wrapText="1"/>
    </xf>
    <xf numFmtId="0" fontId="35" fillId="14" borderId="17" xfId="0" applyFont="1" applyFill="1" applyBorder="1" applyAlignment="1">
      <alignment horizontal="left" vertical="top" wrapText="1"/>
    </xf>
    <xf numFmtId="0" fontId="19" fillId="4" borderId="0" xfId="0" applyFont="1" applyFill="1" applyAlignment="1">
      <alignment horizontal="left" vertical="top" wrapText="1"/>
    </xf>
    <xf numFmtId="0" fontId="9" fillId="4" borderId="0" xfId="0" applyFont="1" applyFill="1" applyAlignment="1">
      <alignment horizontal="left" vertical="top"/>
    </xf>
    <xf numFmtId="0" fontId="11" fillId="4" borderId="0" xfId="0" applyFont="1" applyFill="1" applyAlignment="1">
      <alignment horizontal="left" vertical="top" wrapText="1"/>
    </xf>
    <xf numFmtId="0" fontId="19" fillId="4" borderId="0" xfId="0" applyFont="1" applyFill="1" applyBorder="1" applyAlignment="1">
      <alignment horizontal="left" vertical="top" wrapText="1"/>
    </xf>
    <xf numFmtId="0" fontId="19" fillId="4" borderId="10" xfId="0" applyFont="1" applyFill="1" applyBorder="1" applyAlignment="1" applyProtection="1">
      <alignment horizontal="left" vertical="top" wrapText="1"/>
    </xf>
    <xf numFmtId="0" fontId="24" fillId="4" borderId="0" xfId="0" applyFont="1" applyFill="1" applyBorder="1" applyAlignment="1">
      <alignment horizontal="left" vertical="top" wrapText="1"/>
    </xf>
    <xf numFmtId="1" fontId="22" fillId="4" borderId="10" xfId="0" applyNumberFormat="1" applyFont="1" applyFill="1" applyBorder="1" applyAlignment="1" applyProtection="1">
      <alignment horizontal="left" vertical="top" wrapText="1"/>
    </xf>
    <xf numFmtId="0" fontId="7" fillId="4" borderId="0" xfId="0" applyFont="1" applyFill="1" applyAlignment="1">
      <alignment horizontal="left" vertical="top"/>
    </xf>
    <xf numFmtId="0" fontId="56" fillId="4" borderId="10" xfId="1" applyFont="1" applyFill="1" applyBorder="1" applyAlignment="1" applyProtection="1">
      <alignment horizontal="left" vertical="top" wrapText="1"/>
      <protection locked="0"/>
    </xf>
    <xf numFmtId="0" fontId="11" fillId="4" borderId="0" xfId="0" applyFont="1" applyFill="1" applyAlignment="1">
      <alignment horizontal="left" vertical="top"/>
    </xf>
    <xf numFmtId="0" fontId="45" fillId="4" borderId="0" xfId="0" applyFont="1" applyFill="1" applyAlignment="1">
      <alignment horizontal="left" vertical="top"/>
    </xf>
    <xf numFmtId="0" fontId="23" fillId="4" borderId="0" xfId="0" applyFont="1" applyFill="1" applyAlignment="1">
      <alignment horizontal="left" vertical="top"/>
    </xf>
    <xf numFmtId="0" fontId="19" fillId="4" borderId="0" xfId="0" applyFont="1" applyFill="1" applyAlignment="1">
      <alignment horizontal="left" vertical="top"/>
    </xf>
    <xf numFmtId="0" fontId="0" fillId="4" borderId="0" xfId="0" applyFill="1" applyAlignment="1">
      <alignment horizontal="left" vertical="top"/>
    </xf>
    <xf numFmtId="0" fontId="45" fillId="4" borderId="0" xfId="0" applyFont="1" applyFill="1" applyAlignment="1">
      <alignment horizontal="left" vertical="top" wrapText="1"/>
    </xf>
    <xf numFmtId="0" fontId="23" fillId="4" borderId="0" xfId="0" applyFont="1" applyFill="1" applyAlignment="1">
      <alignment horizontal="left" vertical="top" wrapText="1"/>
    </xf>
    <xf numFmtId="0" fontId="38" fillId="4" borderId="0" xfId="0" applyFont="1" applyFill="1" applyAlignment="1">
      <alignment horizontal="left" vertical="top"/>
    </xf>
    <xf numFmtId="0" fontId="6" fillId="4" borderId="0" xfId="0" applyFont="1" applyFill="1" applyBorder="1" applyAlignment="1">
      <alignment horizontal="left" vertical="top" wrapText="1"/>
    </xf>
    <xf numFmtId="0" fontId="19" fillId="4" borderId="0" xfId="0" applyFont="1" applyFill="1" applyBorder="1" applyAlignment="1">
      <alignment horizontal="left" vertical="top" wrapText="1" indent="1"/>
    </xf>
    <xf numFmtId="0" fontId="12" fillId="4" borderId="0" xfId="0" applyFont="1" applyFill="1" applyBorder="1" applyAlignment="1">
      <alignment horizontal="left" vertical="center" wrapText="1"/>
    </xf>
    <xf numFmtId="0" fontId="23" fillId="4" borderId="0" xfId="0" applyFont="1" applyFill="1" applyBorder="1" applyAlignment="1">
      <alignment horizontal="left" vertical="top" wrapText="1" indent="2"/>
    </xf>
    <xf numFmtId="0" fontId="23" fillId="4" borderId="0" xfId="0" applyFont="1" applyFill="1" applyBorder="1" applyAlignment="1">
      <alignment horizontal="left" vertical="top" wrapText="1" indent="3"/>
    </xf>
    <xf numFmtId="0" fontId="22" fillId="4" borderId="0" xfId="0" applyFont="1" applyFill="1" applyBorder="1" applyAlignment="1">
      <alignment horizontal="left" vertical="top" wrapText="1" indent="1"/>
    </xf>
    <xf numFmtId="0" fontId="44" fillId="14" borderId="1" xfId="0" applyFont="1" applyFill="1" applyBorder="1" applyAlignment="1">
      <alignment horizontal="left" vertical="top" wrapText="1"/>
    </xf>
    <xf numFmtId="0" fontId="44" fillId="14" borderId="2" xfId="0" applyFont="1" applyFill="1" applyBorder="1" applyAlignment="1">
      <alignment horizontal="left" vertical="top" wrapText="1"/>
    </xf>
    <xf numFmtId="0" fontId="44" fillId="14" borderId="23" xfId="0" applyFont="1" applyFill="1" applyBorder="1" applyAlignment="1">
      <alignment horizontal="left" vertical="top" wrapText="1"/>
    </xf>
    <xf numFmtId="0" fontId="31" fillId="4" borderId="3" xfId="9" applyFont="1" applyFill="1" applyBorder="1" applyAlignment="1">
      <alignment horizontal="left" vertical="top" wrapText="1"/>
    </xf>
    <xf numFmtId="0" fontId="14" fillId="4" borderId="0" xfId="9" applyFont="1" applyFill="1" applyBorder="1" applyAlignment="1">
      <alignment horizontal="left" vertical="top"/>
    </xf>
    <xf numFmtId="0" fontId="14" fillId="4" borderId="24" xfId="9" applyFont="1" applyFill="1" applyBorder="1" applyAlignment="1">
      <alignment horizontal="left" vertical="top"/>
    </xf>
    <xf numFmtId="0" fontId="12" fillId="4" borderId="3" xfId="0" applyFont="1" applyFill="1" applyBorder="1" applyAlignment="1">
      <alignment horizontal="left" vertical="top" wrapText="1"/>
    </xf>
    <xf numFmtId="0" fontId="33" fillId="4" borderId="24" xfId="0" applyFont="1" applyFill="1" applyBorder="1" applyAlignment="1">
      <alignment horizontal="left" vertical="top" wrapText="1"/>
    </xf>
    <xf numFmtId="0" fontId="14" fillId="4" borderId="3" xfId="0" applyFont="1" applyFill="1" applyBorder="1" applyAlignment="1">
      <alignment horizontal="left" vertical="top" wrapText="1"/>
    </xf>
    <xf numFmtId="0" fontId="14" fillId="4" borderId="29" xfId="9" applyFont="1" applyFill="1" applyBorder="1" applyAlignment="1">
      <alignment horizontal="left" vertical="top"/>
    </xf>
    <xf numFmtId="0" fontId="14" fillId="4" borderId="30" xfId="9" applyFont="1" applyFill="1" applyBorder="1" applyAlignment="1">
      <alignment horizontal="left" vertical="top"/>
    </xf>
    <xf numFmtId="0" fontId="14" fillId="4" borderId="31" xfId="9" applyFont="1" applyFill="1" applyBorder="1" applyAlignment="1">
      <alignment horizontal="left" vertical="top"/>
    </xf>
    <xf numFmtId="0" fontId="49" fillId="4" borderId="0" xfId="9" applyFont="1" applyFill="1" applyAlignment="1">
      <alignment horizontal="left" vertical="top" wrapText="1"/>
    </xf>
    <xf numFmtId="0" fontId="22" fillId="4" borderId="24" xfId="0" applyFont="1" applyFill="1" applyBorder="1" applyAlignment="1" applyProtection="1">
      <alignment vertical="top" wrapText="1"/>
    </xf>
    <xf numFmtId="0" fontId="11" fillId="0" borderId="0" xfId="0" applyFont="1" applyAlignment="1">
      <alignment horizontal="left" vertical="top"/>
    </xf>
    <xf numFmtId="0" fontId="19" fillId="4" borderId="32" xfId="0" applyFont="1" applyFill="1" applyBorder="1" applyAlignment="1">
      <alignment horizontal="left" vertical="top" wrapText="1" indent="1"/>
    </xf>
    <xf numFmtId="0" fontId="4" fillId="0" borderId="0" xfId="0" applyFont="1" applyAlignment="1">
      <alignment horizontal="left" vertical="top"/>
    </xf>
    <xf numFmtId="0" fontId="14" fillId="4" borderId="3" xfId="9" applyFont="1" applyFill="1" applyBorder="1" applyAlignment="1">
      <alignment horizontal="left" vertical="top"/>
    </xf>
    <xf numFmtId="0" fontId="27" fillId="4" borderId="0" xfId="9" applyFont="1" applyFill="1" applyAlignment="1">
      <alignment horizontal="left" vertical="top"/>
    </xf>
    <xf numFmtId="0" fontId="5" fillId="4" borderId="0" xfId="9" applyFont="1" applyFill="1" applyAlignment="1">
      <alignment horizontal="left" vertical="top"/>
    </xf>
    <xf numFmtId="0" fontId="28" fillId="4" borderId="0" xfId="0" applyFont="1" applyFill="1" applyAlignment="1">
      <alignment horizontal="left" vertical="top" wrapText="1"/>
    </xf>
    <xf numFmtId="0" fontId="19" fillId="4" borderId="0" xfId="0" applyFont="1" applyFill="1" applyBorder="1" applyAlignment="1">
      <alignment horizontal="left" vertical="top" wrapText="1"/>
    </xf>
    <xf numFmtId="0" fontId="57" fillId="4" borderId="24" xfId="1" applyFont="1" applyFill="1" applyBorder="1" applyAlignment="1" applyProtection="1">
      <alignment horizontal="left" vertical="top" wrapText="1"/>
      <protection locked="0"/>
    </xf>
    <xf numFmtId="0" fontId="16" fillId="4" borderId="24" xfId="1" applyFill="1" applyBorder="1" applyAlignment="1" applyProtection="1">
      <alignment horizontal="left" vertical="top" wrapText="1"/>
      <protection locked="0"/>
    </xf>
    <xf numFmtId="0" fontId="58" fillId="4" borderId="24" xfId="1" applyFont="1" applyFill="1" applyBorder="1" applyAlignment="1" applyProtection="1">
      <alignment horizontal="left" vertical="top" wrapText="1"/>
    </xf>
    <xf numFmtId="0" fontId="19" fillId="4" borderId="0" xfId="0" applyFont="1" applyFill="1" applyAlignment="1">
      <alignment horizontal="left" vertical="top" wrapText="1"/>
    </xf>
    <xf numFmtId="0" fontId="2" fillId="4" borderId="0" xfId="0" applyFont="1" applyFill="1" applyAlignment="1">
      <alignment horizontal="left" vertical="top" wrapText="1"/>
    </xf>
    <xf numFmtId="0" fontId="0" fillId="0" borderId="10" xfId="0" applyBorder="1"/>
    <xf numFmtId="49" fontId="19" fillId="4" borderId="0" xfId="0" applyNumberFormat="1" applyFont="1" applyFill="1" applyAlignment="1">
      <alignment horizontal="left" vertical="top" wrapText="1"/>
    </xf>
    <xf numFmtId="0" fontId="28" fillId="4" borderId="0" xfId="0" applyFont="1" applyFill="1" applyAlignment="1">
      <alignment horizontal="left" vertical="top" wrapText="1"/>
    </xf>
    <xf numFmtId="0" fontId="19" fillId="4" borderId="0" xfId="0" applyFont="1" applyFill="1" applyAlignment="1">
      <alignment horizontal="left" vertical="top" wrapText="1"/>
    </xf>
    <xf numFmtId="0" fontId="53" fillId="4" borderId="0" xfId="1" applyFont="1" applyFill="1" applyAlignment="1" applyProtection="1">
      <alignment horizontal="left" vertical="top" wrapText="1"/>
    </xf>
    <xf numFmtId="0" fontId="11" fillId="4" borderId="0" xfId="0" applyFont="1" applyFill="1" applyAlignment="1">
      <alignment horizontal="left" vertical="top" wrapText="1"/>
    </xf>
    <xf numFmtId="0" fontId="45" fillId="15" borderId="0" xfId="0" applyFont="1" applyFill="1" applyAlignment="1">
      <alignment horizontal="left" vertical="top"/>
    </xf>
    <xf numFmtId="0" fontId="47" fillId="13" borderId="3" xfId="0" applyFont="1" applyFill="1" applyBorder="1" applyAlignment="1">
      <alignment horizontal="left" vertical="top" wrapText="1"/>
    </xf>
    <xf numFmtId="0" fontId="47" fillId="13" borderId="0" xfId="0" applyFont="1" applyFill="1" applyBorder="1" applyAlignment="1">
      <alignment horizontal="left" vertical="top" wrapText="1"/>
    </xf>
    <xf numFmtId="0" fontId="21" fillId="4" borderId="21" xfId="0" applyFont="1" applyFill="1" applyBorder="1" applyAlignment="1" applyProtection="1">
      <alignment horizontal="left" vertical="top" wrapText="1"/>
      <protection locked="0"/>
    </xf>
    <xf numFmtId="0" fontId="21" fillId="4" borderId="20" xfId="0" applyFont="1" applyFill="1" applyBorder="1" applyAlignment="1" applyProtection="1">
      <alignment horizontal="left" vertical="top" wrapText="1"/>
      <protection locked="0"/>
    </xf>
    <xf numFmtId="0" fontId="21" fillId="4" borderId="22" xfId="0" applyFont="1" applyFill="1" applyBorder="1" applyAlignment="1" applyProtection="1">
      <alignment horizontal="left" vertical="top" wrapText="1"/>
      <protection locked="0"/>
    </xf>
    <xf numFmtId="0" fontId="23" fillId="4" borderId="0" xfId="0" applyFont="1" applyFill="1" applyAlignment="1">
      <alignment horizontal="left" vertical="top" wrapText="1"/>
    </xf>
    <xf numFmtId="0" fontId="45" fillId="15" borderId="17" xfId="0" applyFont="1" applyFill="1" applyBorder="1" applyAlignment="1">
      <alignment horizontal="left" vertical="top"/>
    </xf>
    <xf numFmtId="0" fontId="47" fillId="13" borderId="1" xfId="0" applyFont="1" applyFill="1" applyBorder="1" applyAlignment="1">
      <alignment horizontal="left" vertical="top" wrapText="1"/>
    </xf>
    <xf numFmtId="0" fontId="48" fillId="13" borderId="2" xfId="0" applyFont="1" applyFill="1" applyBorder="1" applyAlignment="1">
      <alignment horizontal="left" vertical="top" wrapText="1"/>
    </xf>
    <xf numFmtId="0" fontId="45" fillId="4" borderId="3" xfId="0" applyFont="1" applyFill="1" applyBorder="1" applyAlignment="1">
      <alignment horizontal="left" vertical="top" wrapText="1"/>
    </xf>
    <xf numFmtId="0" fontId="0" fillId="4" borderId="0" xfId="0" applyFont="1" applyFill="1" applyBorder="1" applyAlignment="1">
      <alignment horizontal="left" vertical="top" wrapText="1"/>
    </xf>
    <xf numFmtId="0" fontId="19" fillId="4" borderId="0" xfId="0" applyFont="1" applyFill="1" applyBorder="1" applyAlignment="1">
      <alignment horizontal="left" vertical="top" wrapText="1"/>
    </xf>
    <xf numFmtId="0" fontId="22" fillId="4" borderId="0" xfId="0" applyFont="1" applyFill="1" applyBorder="1" applyAlignment="1" applyProtection="1">
      <alignment horizontal="left" vertical="top" wrapText="1"/>
    </xf>
    <xf numFmtId="0" fontId="22" fillId="4" borderId="24" xfId="0" applyFont="1" applyFill="1" applyBorder="1" applyAlignment="1" applyProtection="1">
      <alignment horizontal="left" vertical="top" wrapText="1"/>
    </xf>
    <xf numFmtId="0" fontId="44" fillId="14" borderId="1" xfId="0" applyFont="1" applyFill="1" applyBorder="1" applyAlignment="1" applyProtection="1">
      <alignment horizontal="left" vertical="top" wrapText="1"/>
    </xf>
    <xf numFmtId="0" fontId="44" fillId="14" borderId="2" xfId="0" applyFont="1" applyFill="1" applyBorder="1" applyAlignment="1" applyProtection="1">
      <alignment horizontal="left" vertical="top" wrapText="1"/>
    </xf>
    <xf numFmtId="0" fontId="45" fillId="4" borderId="9" xfId="0" applyFont="1" applyFill="1" applyBorder="1" applyAlignment="1">
      <alignment horizontal="left" vertical="top" wrapText="1"/>
    </xf>
    <xf numFmtId="0" fontId="33" fillId="4" borderId="0" xfId="0" applyFont="1" applyFill="1" applyAlignment="1">
      <alignment horizontal="left" vertical="center" wrapText="1"/>
    </xf>
    <xf numFmtId="0" fontId="12" fillId="4" borderId="9" xfId="0" applyFont="1" applyFill="1" applyBorder="1" applyAlignment="1">
      <alignment horizontal="left" vertical="center" wrapText="1"/>
    </xf>
    <xf numFmtId="0" fontId="22" fillId="4" borderId="10" xfId="0" applyFont="1" applyFill="1" applyBorder="1" applyAlignment="1" applyProtection="1">
      <alignment horizontal="left" vertical="top" wrapText="1"/>
    </xf>
    <xf numFmtId="0" fontId="24" fillId="4" borderId="9" xfId="0" applyFont="1" applyFill="1" applyBorder="1" applyAlignment="1">
      <alignment horizontal="left" vertical="top" wrapText="1"/>
    </xf>
    <xf numFmtId="0" fontId="24" fillId="4" borderId="0" xfId="0" applyFont="1" applyFill="1" applyBorder="1" applyAlignment="1">
      <alignment horizontal="left" vertical="top" wrapText="1"/>
    </xf>
    <xf numFmtId="0" fontId="43" fillId="4" borderId="0" xfId="0" applyFont="1" applyFill="1" applyBorder="1" applyAlignment="1">
      <alignment horizontal="left" vertical="top" wrapText="1"/>
    </xf>
    <xf numFmtId="0" fontId="47" fillId="7" borderId="0" xfId="0" applyFont="1" applyFill="1" applyBorder="1" applyAlignment="1">
      <alignment horizontal="left" vertical="top" wrapText="1"/>
    </xf>
    <xf numFmtId="0" fontId="48" fillId="7" borderId="0" xfId="0" applyFont="1" applyFill="1" applyBorder="1" applyAlignment="1">
      <alignment horizontal="left" vertical="top" wrapText="1"/>
    </xf>
    <xf numFmtId="0" fontId="44" fillId="14" borderId="6" xfId="0" applyFont="1" applyFill="1" applyBorder="1" applyAlignment="1" applyProtection="1">
      <alignment horizontal="left" vertical="top" wrapText="1"/>
    </xf>
    <xf numFmtId="0" fontId="44" fillId="14" borderId="7" xfId="0" applyFont="1" applyFill="1" applyBorder="1" applyAlignment="1" applyProtection="1">
      <alignment horizontal="left" vertical="top" wrapText="1"/>
    </xf>
    <xf numFmtId="0" fontId="45" fillId="4" borderId="0" xfId="0" applyFont="1" applyFill="1" applyBorder="1" applyAlignment="1">
      <alignment horizontal="left" vertical="top" wrapText="1"/>
    </xf>
    <xf numFmtId="0" fontId="3" fillId="4" borderId="0" xfId="0" applyFont="1" applyFill="1" applyAlignment="1">
      <alignment horizontal="center" vertical="center" wrapText="1"/>
    </xf>
    <xf numFmtId="0" fontId="12" fillId="4" borderId="0" xfId="0" applyFont="1" applyFill="1" applyAlignment="1">
      <alignment horizontal="center" vertical="center" wrapText="1"/>
    </xf>
    <xf numFmtId="0" fontId="19" fillId="4" borderId="10" xfId="0" applyFont="1" applyFill="1" applyBorder="1" applyAlignment="1" applyProtection="1">
      <alignment horizontal="left" vertical="top" wrapText="1"/>
    </xf>
    <xf numFmtId="0" fontId="18" fillId="0" borderId="4" xfId="0" applyFont="1" applyBorder="1" applyAlignment="1">
      <alignment horizontal="center" vertical="top"/>
    </xf>
    <xf numFmtId="0" fontId="18" fillId="0" borderId="4" xfId="0" applyFont="1" applyBorder="1" applyAlignment="1">
      <alignment horizontal="center" vertical="top" wrapText="1"/>
    </xf>
    <xf numFmtId="0" fontId="11" fillId="0" borderId="0" xfId="0" applyFont="1" applyAlignment="1">
      <alignment horizontal="left" vertical="top"/>
    </xf>
    <xf numFmtId="0" fontId="38" fillId="0" borderId="0" xfId="0" applyFont="1" applyAlignment="1">
      <alignment horizontal="right" vertical="top" wrapText="1"/>
    </xf>
    <xf numFmtId="0" fontId="38" fillId="0" borderId="0" xfId="0" applyFont="1" applyAlignment="1">
      <alignment horizontal="right" vertical="top"/>
    </xf>
    <xf numFmtId="0" fontId="38" fillId="0" borderId="0" xfId="0" applyFont="1" applyAlignment="1">
      <alignment horizontal="center" vertical="top" wrapText="1"/>
    </xf>
    <xf numFmtId="0" fontId="1" fillId="0" borderId="0" xfId="0" applyFont="1" applyAlignment="1">
      <alignment horizontal="left" vertical="top" wrapText="1"/>
    </xf>
  </cellXfs>
  <cellStyles count="10">
    <cellStyle name="Followed Hyperlink" xfId="6" builtinId="9" hidden="1"/>
    <cellStyle name="Followed Hyperlink" xfId="7" builtinId="9" hidden="1"/>
    <cellStyle name="Followed Hyperlink" xfId="8" builtinId="9" hidden="1"/>
    <cellStyle name="Followed Hyperlink" xfId="4" builtinId="9" hidden="1"/>
    <cellStyle name="Followed Hyperlink" xfId="5" builtinId="9" hidden="1"/>
    <cellStyle name="Followed Hyperlink" xfId="3" builtinId="9" hidden="1"/>
    <cellStyle name="Followed Hyperlink" xfId="2" builtinId="9" hidden="1"/>
    <cellStyle name="Hyperlink" xfId="1" builtinId="8"/>
    <cellStyle name="Normal" xfId="0" builtinId="0"/>
    <cellStyle name="Normal 2" xfId="9" xr:uid="{0A421FC6-6E41-4B6A-B11F-0A7BBA2BC549}"/>
  </cellStyles>
  <dxfs count="37">
    <dxf>
      <fill>
        <patternFill patternType="none">
          <bgColor indexed="65"/>
        </patternFill>
      </fill>
    </dxf>
    <dxf>
      <fill>
        <patternFill>
          <bgColor rgb="FF7BA4DB"/>
        </patternFill>
      </fill>
      <border>
        <left style="thin">
          <color theme="0"/>
        </left>
        <right style="thin">
          <color auto="1"/>
        </right>
        <top style="thin">
          <color theme="0"/>
        </top>
        <bottom style="thin">
          <color theme="0"/>
        </bottom>
      </border>
    </dxf>
    <dxf>
      <fill>
        <patternFill patternType="none">
          <bgColor indexed="65"/>
        </patternFill>
      </fill>
    </dxf>
    <dxf>
      <fill>
        <patternFill patternType="none">
          <bgColor indexed="65"/>
        </patternFill>
      </fill>
    </dxf>
    <dxf>
      <fill>
        <patternFill>
          <bgColor rgb="FF7BA4DB"/>
        </patternFill>
      </fill>
      <border>
        <left style="thin">
          <color theme="0"/>
        </left>
        <right style="thin">
          <color auto="1"/>
        </right>
        <top style="thin">
          <color theme="0"/>
        </top>
        <bottom style="thin">
          <color theme="0"/>
        </bottom>
        <vertical/>
        <horizontal/>
      </border>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fgColor rgb="FF7BA4DB"/>
          <bgColor rgb="FF7BA4DB"/>
        </patternFill>
      </fill>
      <border>
        <left style="thin">
          <color theme="0"/>
        </left>
        <right style="thin">
          <color indexed="64"/>
        </right>
        <top style="thin">
          <color theme="0"/>
        </top>
        <bottom style="thin">
          <color theme="0"/>
        </bottom>
      </border>
    </dxf>
    <dxf>
      <fill>
        <patternFill>
          <bgColor rgb="FF7BA4DB"/>
        </patternFill>
      </fill>
      <border>
        <left style="thin">
          <color theme="0"/>
        </left>
        <right style="thin">
          <color auto="1"/>
        </right>
        <top style="thin">
          <color theme="0"/>
        </top>
        <bottom style="thin">
          <color theme="0"/>
        </bottom>
        <vertical/>
        <horizontal/>
      </border>
    </dxf>
    <dxf>
      <font>
        <b/>
        <i val="0"/>
        <strike val="0"/>
        <color auto="1"/>
      </font>
      <fill>
        <patternFill>
          <bgColor rgb="FFAFBD22"/>
        </patternFill>
      </fill>
    </dxf>
    <dxf>
      <font>
        <b/>
        <i val="0"/>
        <strike val="0"/>
        <color theme="0"/>
      </font>
      <fill>
        <patternFill>
          <bgColor rgb="FFC00000"/>
        </patternFill>
      </fill>
    </dxf>
    <dxf>
      <font>
        <condense val="0"/>
        <extend val="0"/>
        <color indexed="9"/>
      </font>
      <fill>
        <patternFill>
          <bgColor rgb="FF7BA4DB"/>
        </patternFill>
      </fill>
      <border>
        <left style="thin">
          <color theme="0"/>
        </left>
        <right style="thin">
          <color theme="1"/>
        </right>
        <top style="thin">
          <color theme="0"/>
        </top>
        <bottom style="thin">
          <color theme="0"/>
        </bottom>
      </border>
    </dxf>
    <dxf>
      <font>
        <condense val="0"/>
        <extend val="0"/>
        <color auto="1"/>
      </font>
      <fill>
        <patternFill>
          <bgColor rgb="FFFFFF99"/>
        </patternFill>
      </fill>
      <border>
        <left style="thin">
          <color indexed="64"/>
        </left>
        <right style="thin">
          <color indexed="64"/>
        </right>
        <top style="thin">
          <color indexed="64"/>
        </top>
        <bottom style="thin">
          <color indexed="64"/>
        </bottom>
      </border>
    </dxf>
    <dxf>
      <font>
        <b/>
        <i val="0"/>
        <color rgb="FFFF0000"/>
      </font>
      <fill>
        <patternFill patternType="none">
          <bgColor auto="1"/>
        </patternFill>
      </fill>
    </dxf>
    <dxf>
      <font>
        <b/>
        <i val="0"/>
        <color rgb="FFFF0000"/>
      </font>
      <fill>
        <patternFill patternType="none">
          <bgColor auto="1"/>
        </patternFill>
      </fill>
    </dxf>
    <dxf>
      <font>
        <condense val="0"/>
        <extend val="0"/>
        <color auto="1"/>
      </font>
      <fill>
        <patternFill>
          <bgColor rgb="FFFFFF99"/>
        </patternFill>
      </fill>
      <border>
        <left style="thin">
          <color indexed="64"/>
        </left>
        <right style="thin">
          <color indexed="64"/>
        </right>
        <top style="thin">
          <color indexed="64"/>
        </top>
        <bottom style="thin">
          <color indexed="64"/>
        </bottom>
      </border>
    </dxf>
    <dxf>
      <font>
        <condense val="0"/>
        <extend val="0"/>
        <color auto="1"/>
      </font>
      <fill>
        <patternFill>
          <bgColor rgb="FFFFFF99"/>
        </patternFill>
      </fill>
      <border>
        <left style="thin">
          <color indexed="64"/>
        </left>
        <right style="thin">
          <color indexed="64"/>
        </right>
        <top style="thin">
          <color indexed="64"/>
        </top>
        <bottom style="thin">
          <color indexed="64"/>
        </bottom>
      </border>
    </dxf>
    <dxf>
      <fill>
        <patternFill>
          <bgColor rgb="FF7BA4DB"/>
        </patternFill>
      </fill>
      <border>
        <left style="thin">
          <color theme="0"/>
        </left>
        <right style="thin">
          <color auto="1"/>
        </right>
        <top style="thin">
          <color theme="0"/>
        </top>
        <bottom style="thin">
          <color theme="0"/>
        </bottom>
      </border>
    </dxf>
    <dxf>
      <font>
        <b/>
        <i val="0"/>
        <color rgb="FFFF0000"/>
      </font>
      <fill>
        <patternFill patternType="none">
          <bgColor auto="1"/>
        </patternFill>
      </fill>
    </dxf>
    <dxf>
      <fill>
        <patternFill>
          <bgColor rgb="FF7BA4DB"/>
        </patternFill>
      </fill>
      <border>
        <left style="thin">
          <color theme="0"/>
        </left>
        <right style="thin">
          <color auto="1"/>
        </right>
        <top style="thin">
          <color theme="0"/>
        </top>
        <bottom style="thin">
          <color theme="0"/>
        </bottom>
      </border>
    </dxf>
    <dxf>
      <fill>
        <patternFill>
          <bgColor indexed="10"/>
        </patternFill>
      </fill>
    </dxf>
    <dxf>
      <fill>
        <patternFill>
          <bgColor indexed="11"/>
        </patternFill>
      </fill>
      <border>
        <left style="thin">
          <color indexed="64"/>
        </left>
        <right style="thin">
          <color indexed="64"/>
        </right>
        <top style="thin">
          <color indexed="64"/>
        </top>
        <bottom style="thin">
          <color indexed="64"/>
        </bottom>
      </border>
    </dxf>
    <dxf>
      <font>
        <condense val="0"/>
        <extend val="0"/>
        <color auto="1"/>
      </font>
      <fill>
        <patternFill>
          <bgColor indexed="57"/>
        </patternFill>
      </fill>
      <border>
        <left style="thin">
          <color indexed="64"/>
        </left>
        <right style="thin">
          <color indexed="64"/>
        </right>
        <top style="thin">
          <color indexed="64"/>
        </top>
        <bottom style="thin">
          <color indexed="64"/>
        </bottom>
      </border>
    </dxf>
    <dxf>
      <font>
        <color theme="3" tint="0.39994506668294322"/>
      </font>
    </dxf>
    <dxf>
      <fill>
        <patternFill>
          <bgColor indexed="43"/>
        </patternFill>
      </fill>
      <border>
        <left style="thin">
          <color indexed="64"/>
        </left>
        <right style="thin">
          <color indexed="64"/>
        </right>
        <top style="thin">
          <color indexed="64"/>
        </top>
        <bottom style="thin">
          <color indexed="64"/>
        </bottom>
      </border>
    </dxf>
    <dxf>
      <font>
        <condense val="0"/>
        <extend val="0"/>
        <color auto="1"/>
      </font>
      <fill>
        <patternFill>
          <bgColor rgb="FF7BC2DB"/>
        </patternFill>
      </fill>
      <border>
        <left style="thin">
          <color theme="0"/>
        </left>
        <right style="thin">
          <color indexed="64"/>
        </right>
        <top style="thin">
          <color theme="0"/>
        </top>
        <bottom style="thin">
          <color theme="0"/>
        </bottom>
      </border>
    </dxf>
    <dxf>
      <font>
        <condense val="0"/>
        <extend val="0"/>
        <color auto="1"/>
      </font>
      <fill>
        <patternFill>
          <bgColor indexed="43"/>
        </patternFill>
      </fill>
      <border>
        <left style="thin">
          <color indexed="64"/>
        </left>
        <right style="thin">
          <color indexed="64"/>
        </right>
        <top style="thin">
          <color indexed="64"/>
        </top>
        <bottom style="thin">
          <color indexed="64"/>
        </bottom>
      </border>
    </dxf>
    <dxf>
      <font>
        <condense val="0"/>
        <extend val="0"/>
        <color auto="1"/>
      </font>
      <fill>
        <patternFill>
          <bgColor rgb="FF7BA4DB"/>
        </patternFill>
      </fill>
      <border>
        <left style="thin">
          <color theme="0"/>
        </left>
        <right style="thin">
          <color indexed="64"/>
        </right>
        <top style="thin">
          <color theme="0"/>
        </top>
        <bottom style="thin">
          <color theme="0"/>
        </bottom>
      </border>
    </dxf>
    <dxf>
      <fill>
        <patternFill>
          <bgColor rgb="FF7BA4DB"/>
        </patternFill>
      </fill>
      <border>
        <left style="thin">
          <color theme="0"/>
        </left>
        <right style="thin">
          <color auto="1"/>
        </right>
        <top style="thin">
          <color theme="0"/>
        </top>
        <vertical/>
        <horizontal/>
      </border>
    </dxf>
    <dxf>
      <fill>
        <patternFill>
          <bgColor rgb="FF7BA4DB"/>
        </patternFill>
      </fill>
      <border>
        <left style="thin">
          <color theme="0"/>
        </left>
        <right style="thin">
          <color auto="1"/>
        </right>
        <top style="thin">
          <color theme="0"/>
        </top>
        <bottom style="thin">
          <color theme="0"/>
        </bottom>
        <vertical/>
        <horizontal/>
      </border>
    </dxf>
    <dxf>
      <fill>
        <patternFill patternType="none">
          <bgColor indexed="65"/>
        </patternFill>
      </fill>
    </dxf>
    <dxf>
      <fill>
        <patternFill patternType="solid">
          <fgColor auto="1"/>
          <bgColor rgb="FF7BA4DB"/>
        </patternFill>
      </fill>
      <border>
        <left style="thin">
          <color theme="0"/>
        </left>
        <right style="thin">
          <color auto="1"/>
        </right>
        <top style="thin">
          <color theme="0"/>
        </top>
        <bottom style="thin">
          <color theme="0"/>
        </bottom>
      </border>
    </dxf>
    <dxf>
      <fill>
        <patternFill>
          <bgColor indexed="26"/>
        </patternFill>
      </fill>
    </dxf>
    <dxf>
      <fill>
        <patternFill>
          <bgColor rgb="FF7BA4DB"/>
        </patternFill>
      </fill>
      <border>
        <left style="thin">
          <color theme="0"/>
        </left>
        <right style="thin">
          <color auto="1"/>
        </right>
        <top style="thin">
          <color theme="0"/>
        </top>
        <bottom style="thin">
          <color theme="0"/>
        </bottom>
      </border>
    </dxf>
  </dxfs>
  <tableStyles count="0" defaultTableStyle="TableStyleMedium9" defaultPivotStyle="PivotStyleMedium4"/>
  <colors>
    <mruColors>
      <color rgb="FF7BA4DB"/>
      <color rgb="FF003B5C"/>
      <color rgb="FF006FB8"/>
      <color rgb="FF7BC2DB"/>
      <color rgb="FFAFBD22"/>
      <color rgb="FF4EBD88"/>
      <color rgb="FF0074B4"/>
      <color rgb="FFFFFF99"/>
      <color rgb="FFFFFFFF"/>
      <color rgb="FFFFE9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53340</xdr:colOff>
      <xdr:row>5</xdr:row>
      <xdr:rowOff>60960</xdr:rowOff>
    </xdr:from>
    <xdr:to>
      <xdr:col>0</xdr:col>
      <xdr:colOff>1174115</xdr:colOff>
      <xdr:row>7</xdr:row>
      <xdr:rowOff>102235</xdr:rowOff>
    </xdr:to>
    <xdr:pic>
      <xdr:nvPicPr>
        <xdr:cNvPr id="6145" name="Picture 1" descr="reative Commons License">
          <a:extLst>
            <a:ext uri="{FF2B5EF4-FFF2-40B4-BE49-F238E27FC236}">
              <a16:creationId xmlns:a16="http://schemas.microsoft.com/office/drawing/2014/main" id="{00000000-0008-0000-0000-0000011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 y="1219200"/>
          <a:ext cx="1117600" cy="40386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45720</xdr:colOff>
      <xdr:row>37</xdr:row>
      <xdr:rowOff>91440</xdr:rowOff>
    </xdr:from>
    <xdr:to>
      <xdr:col>1</xdr:col>
      <xdr:colOff>349250</xdr:colOff>
      <xdr:row>39</xdr:row>
      <xdr:rowOff>106680</xdr:rowOff>
    </xdr:to>
    <xdr:pic>
      <xdr:nvPicPr>
        <xdr:cNvPr id="3" name="Picture 1" descr="reative Commons License">
          <a:extLst>
            <a:ext uri="{FF2B5EF4-FFF2-40B4-BE49-F238E27FC236}">
              <a16:creationId xmlns:a16="http://schemas.microsoft.com/office/drawing/2014/main" id="{A89A4FF4-F26F-4795-9E74-5836AE315B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 y="8054340"/>
          <a:ext cx="1117600" cy="40386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Aimee Whitcroft" id="{8CA5B6C3-215E-4A50-9582-556AABB8A9F7}" userId="S::Aimee.Whitcroft@nzta.govt.nz::a72550d2-61a5-4d9a-a757-809790385bee" providerId="AD"/>
</personList>
</file>

<file path=xl/theme/theme1.xml><?xml version="1.0" encoding="utf-8"?>
<a:theme xmlns:a="http://schemas.openxmlformats.org/drawingml/2006/main" name="Office Theme">
  <a:themeElements>
    <a:clrScheme name="NZTA">
      <a:dk1>
        <a:sysClr val="windowText" lastClr="000000"/>
      </a:dk1>
      <a:lt1>
        <a:sysClr val="window" lastClr="FFFFFF"/>
      </a:lt1>
      <a:dk2>
        <a:srgbClr val="197D5D"/>
      </a:dk2>
      <a:lt2>
        <a:srgbClr val="CF8B2D"/>
      </a:lt2>
      <a:accent1>
        <a:srgbClr val="19456B"/>
      </a:accent1>
      <a:accent2>
        <a:srgbClr val="AFBD22"/>
      </a:accent2>
      <a:accent3>
        <a:srgbClr val="CA4142"/>
      </a:accent3>
      <a:accent4>
        <a:srgbClr val="908070"/>
      </a:accent4>
      <a:accent5>
        <a:srgbClr val="2575AE"/>
      </a:accent5>
      <a:accent6>
        <a:srgbClr val="008B9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data.govt.nz/manage-data/policies/nzgoal" TargetMode="External"/><Relationship Id="rId1" Type="http://schemas.openxmlformats.org/officeDocument/2006/relationships/hyperlink" Target="https://creativecommons.org/licenses/by/4.0/"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6.bin"/><Relationship Id="rId1" Type="http://schemas.openxmlformats.org/officeDocument/2006/relationships/hyperlink" Target="https://www.ict.govt.nz/guidance-and-resources/open-government/new-zealand-government-open-access-and-licensing-nzgoal-framework/"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9"/>
  <sheetViews>
    <sheetView tabSelected="1" workbookViewId="0"/>
  </sheetViews>
  <sheetFormatPr defaultColWidth="10.58203125" defaultRowHeight="14.5" x14ac:dyDescent="0.35"/>
  <cols>
    <col min="1" max="1" width="140.33203125" style="95" customWidth="1"/>
    <col min="2" max="16384" width="10.58203125" style="95"/>
  </cols>
  <sheetData>
    <row r="1" spans="1:10" ht="18.5" x14ac:dyDescent="0.35">
      <c r="A1" s="131" t="s">
        <v>253</v>
      </c>
    </row>
    <row r="2" spans="1:10" x14ac:dyDescent="0.35">
      <c r="A2" s="241" t="s">
        <v>364</v>
      </c>
    </row>
    <row r="5" spans="1:10" ht="15.5" x14ac:dyDescent="0.35">
      <c r="A5" s="98" t="s">
        <v>283</v>
      </c>
    </row>
    <row r="7" spans="1:10" x14ac:dyDescent="0.35">
      <c r="A7" s="96"/>
    </row>
    <row r="8" spans="1:10" x14ac:dyDescent="0.35">
      <c r="A8" s="97"/>
    </row>
    <row r="9" spans="1:10" x14ac:dyDescent="0.35">
      <c r="A9" s="95" t="s">
        <v>254</v>
      </c>
    </row>
    <row r="10" spans="1:10" x14ac:dyDescent="0.35">
      <c r="A10" s="99" t="s">
        <v>143</v>
      </c>
    </row>
    <row r="12" spans="1:10" ht="15.5" x14ac:dyDescent="0.35">
      <c r="A12" s="98" t="s">
        <v>0</v>
      </c>
    </row>
    <row r="13" spans="1:10" ht="43.5" x14ac:dyDescent="0.35">
      <c r="A13" s="93" t="s">
        <v>346</v>
      </c>
    </row>
    <row r="14" spans="1:10" x14ac:dyDescent="0.35">
      <c r="A14" s="99"/>
    </row>
    <row r="15" spans="1:10" ht="15.5" x14ac:dyDescent="0.35">
      <c r="A15" s="98" t="s">
        <v>71</v>
      </c>
    </row>
    <row r="16" spans="1:10" ht="58" x14ac:dyDescent="0.35">
      <c r="A16" s="112" t="s">
        <v>256</v>
      </c>
      <c r="B16" s="102"/>
      <c r="C16" s="102"/>
      <c r="D16" s="102"/>
      <c r="E16" s="102"/>
      <c r="F16" s="102"/>
      <c r="G16" s="102"/>
      <c r="H16" s="102"/>
      <c r="I16" s="102"/>
      <c r="J16" s="102"/>
    </row>
    <row r="17" spans="1:10" x14ac:dyDescent="0.35">
      <c r="A17" s="94" t="s">
        <v>255</v>
      </c>
      <c r="B17" s="102"/>
      <c r="C17" s="102"/>
      <c r="D17" s="102"/>
      <c r="E17" s="102"/>
      <c r="F17" s="102"/>
      <c r="G17" s="102"/>
      <c r="H17" s="102"/>
      <c r="I17" s="102"/>
      <c r="J17" s="102"/>
    </row>
    <row r="18" spans="1:10" x14ac:dyDescent="0.35">
      <c r="A18" s="102"/>
      <c r="B18" s="102"/>
      <c r="C18" s="102"/>
      <c r="D18" s="102"/>
      <c r="E18" s="102"/>
      <c r="F18" s="102"/>
      <c r="G18" s="102"/>
      <c r="H18" s="102"/>
      <c r="I18" s="102"/>
      <c r="J18" s="102"/>
    </row>
    <row r="19" spans="1:10" x14ac:dyDescent="0.35">
      <c r="B19" s="100"/>
      <c r="C19" s="100"/>
      <c r="D19" s="100"/>
      <c r="E19" s="101"/>
      <c r="F19" s="101"/>
      <c r="G19" s="101"/>
      <c r="H19" s="101"/>
      <c r="I19" s="101"/>
      <c r="J19" s="101"/>
    </row>
  </sheetData>
  <hyperlinks>
    <hyperlink ref="A10" r:id="rId1" xr:uid="{6FEA1225-0AA7-4844-BE2E-91078553A308}"/>
    <hyperlink ref="A17" r:id="rId2" xr:uid="{DF941EC4-40E0-490B-B27A-25A1450DF7DE}"/>
  </hyperlinks>
  <pageMargins left="0.75" right="0.75" top="1" bottom="1" header="0.5" footer="0.5"/>
  <pageSetup paperSize="9" orientation="portrait" horizontalDpi="4294967292" verticalDpi="4294967292" r:id="rId3"/>
  <drawing r:id="rId4"/>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6"/>
  <sheetViews>
    <sheetView workbookViewId="0">
      <selection activeCell="A7" sqref="A7:K7"/>
    </sheetView>
  </sheetViews>
  <sheetFormatPr defaultColWidth="10.58203125" defaultRowHeight="14.5" x14ac:dyDescent="0.35"/>
  <cols>
    <col min="1" max="6" width="10.58203125" style="156"/>
    <col min="7" max="7" width="12.08203125" style="156" customWidth="1"/>
    <col min="8" max="10" width="10.58203125" style="156"/>
    <col min="11" max="11" width="11.08203125" style="156" customWidth="1"/>
    <col min="12" max="12" width="31.25" style="156" customWidth="1"/>
    <col min="13" max="16384" width="10.58203125" style="156"/>
  </cols>
  <sheetData>
    <row r="1" spans="1:46" ht="18" customHeight="1" x14ac:dyDescent="0.35">
      <c r="A1" s="204" t="s">
        <v>257</v>
      </c>
      <c r="B1" s="205"/>
      <c r="C1" s="205"/>
      <c r="D1" s="205"/>
      <c r="E1" s="205"/>
      <c r="F1" s="205"/>
      <c r="G1" s="205"/>
      <c r="H1" s="205"/>
      <c r="I1" s="205"/>
      <c r="J1" s="205"/>
      <c r="K1" s="205"/>
    </row>
    <row r="2" spans="1:46" ht="15.5" x14ac:dyDescent="0.35">
      <c r="A2" s="157" t="s">
        <v>258</v>
      </c>
      <c r="B2" s="158"/>
      <c r="C2" s="158"/>
      <c r="D2" s="158"/>
      <c r="E2" s="158"/>
      <c r="F2" s="158"/>
      <c r="G2" s="158"/>
      <c r="H2" s="158"/>
      <c r="I2" s="159"/>
      <c r="J2" s="159"/>
      <c r="K2" s="159"/>
    </row>
    <row r="3" spans="1:46" ht="61.15" customHeight="1" thickBot="1" x14ac:dyDescent="0.4">
      <c r="A3" s="200" t="s">
        <v>290</v>
      </c>
      <c r="B3" s="200"/>
      <c r="C3" s="200"/>
      <c r="D3" s="200"/>
      <c r="E3" s="200"/>
      <c r="F3" s="200"/>
      <c r="G3" s="200"/>
      <c r="H3" s="200"/>
      <c r="I3" s="200"/>
      <c r="J3" s="200"/>
      <c r="K3" s="200"/>
    </row>
    <row r="4" spans="1:46" ht="15" customHeight="1" thickTop="1" thickBot="1" x14ac:dyDescent="0.4">
      <c r="A4" s="206" t="s">
        <v>144</v>
      </c>
      <c r="B4" s="207"/>
      <c r="C4" s="207"/>
      <c r="D4" s="207"/>
      <c r="E4" s="207"/>
      <c r="F4" s="207"/>
      <c r="G4" s="207"/>
      <c r="H4" s="207"/>
      <c r="I4" s="207"/>
      <c r="J4" s="207"/>
      <c r="K4" s="208"/>
    </row>
    <row r="5" spans="1:46" ht="16.149999999999999" customHeight="1" thickTop="1" x14ac:dyDescent="0.35">
      <c r="A5" s="210" t="s">
        <v>275</v>
      </c>
      <c r="B5" s="210"/>
      <c r="C5" s="210"/>
      <c r="D5" s="210"/>
      <c r="E5" s="210"/>
      <c r="F5" s="210"/>
      <c r="G5" s="210"/>
      <c r="H5" s="210"/>
      <c r="I5" s="210"/>
      <c r="J5" s="210"/>
      <c r="K5" s="210"/>
    </row>
    <row r="6" spans="1:46" x14ac:dyDescent="0.35">
      <c r="A6" s="200" t="s">
        <v>362</v>
      </c>
      <c r="B6" s="200"/>
      <c r="C6" s="200"/>
      <c r="D6" s="200"/>
      <c r="E6" s="200"/>
      <c r="F6" s="200"/>
      <c r="G6" s="200"/>
      <c r="H6" s="200"/>
      <c r="I6" s="200"/>
      <c r="J6" s="200"/>
      <c r="K6" s="200"/>
      <c r="L6" s="163" t="s">
        <v>341</v>
      </c>
    </row>
    <row r="7" spans="1:46" ht="67.900000000000006" customHeight="1" x14ac:dyDescent="0.35">
      <c r="A7" s="209" t="s">
        <v>282</v>
      </c>
      <c r="B7" s="209"/>
      <c r="C7" s="209"/>
      <c r="D7" s="209"/>
      <c r="E7" s="209"/>
      <c r="F7" s="209"/>
      <c r="G7" s="209"/>
      <c r="H7" s="209"/>
      <c r="I7" s="209"/>
      <c r="J7" s="209"/>
      <c r="K7" s="209"/>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60"/>
      <c r="AR7" s="160"/>
      <c r="AS7" s="160"/>
      <c r="AT7" s="160"/>
    </row>
    <row r="8" spans="1:46" ht="15.5" x14ac:dyDescent="0.35">
      <c r="A8" s="162"/>
      <c r="B8" s="162"/>
      <c r="C8" s="162"/>
      <c r="D8" s="162"/>
      <c r="E8" s="162"/>
      <c r="F8" s="162"/>
      <c r="G8" s="162"/>
      <c r="H8" s="162"/>
      <c r="I8" s="162"/>
      <c r="J8" s="162"/>
      <c r="K8" s="162"/>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0"/>
      <c r="AN8" s="160"/>
      <c r="AO8" s="160"/>
      <c r="AP8" s="160"/>
      <c r="AQ8" s="160"/>
      <c r="AR8" s="160"/>
      <c r="AS8" s="160"/>
      <c r="AT8" s="160"/>
    </row>
    <row r="9" spans="1:46" ht="15.5" x14ac:dyDescent="0.35">
      <c r="A9" s="203" t="s">
        <v>276</v>
      </c>
      <c r="B9" s="203"/>
      <c r="C9" s="203"/>
      <c r="D9" s="203"/>
      <c r="E9" s="203"/>
      <c r="F9" s="203"/>
      <c r="G9" s="203"/>
      <c r="H9" s="203"/>
      <c r="I9" s="203"/>
      <c r="J9" s="203"/>
      <c r="K9" s="203"/>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c r="AS9" s="160"/>
      <c r="AT9" s="160"/>
    </row>
    <row r="10" spans="1:46" ht="15.5" x14ac:dyDescent="0.35">
      <c r="A10" s="200" t="s">
        <v>286</v>
      </c>
      <c r="B10" s="200"/>
      <c r="C10" s="200"/>
      <c r="D10" s="200"/>
      <c r="E10" s="200"/>
      <c r="F10" s="200"/>
      <c r="G10" s="200"/>
      <c r="H10" s="200"/>
      <c r="I10" s="200"/>
      <c r="J10" s="200"/>
      <c r="K10" s="20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row>
    <row r="11" spans="1:46" ht="15.5" x14ac:dyDescent="0.35">
      <c r="A11" s="200"/>
      <c r="B11" s="200"/>
      <c r="C11" s="200"/>
      <c r="D11" s="200"/>
      <c r="E11" s="200"/>
      <c r="F11" s="200"/>
      <c r="G11" s="200"/>
      <c r="H11" s="200"/>
      <c r="I11" s="200"/>
      <c r="J11" s="200"/>
      <c r="K11" s="200"/>
      <c r="L11" s="160"/>
      <c r="M11" s="160"/>
      <c r="N11" s="160"/>
      <c r="O11" s="160"/>
      <c r="P11" s="160"/>
      <c r="Q11" s="160"/>
      <c r="R11" s="160"/>
      <c r="S11" s="160"/>
      <c r="T11" s="160"/>
      <c r="U11" s="160"/>
      <c r="V11" s="160"/>
      <c r="W11" s="160"/>
      <c r="X11" s="160"/>
      <c r="Y11" s="160"/>
      <c r="Z11" s="160"/>
      <c r="AA11" s="160"/>
      <c r="AB11" s="160"/>
      <c r="AC11" s="160"/>
      <c r="AD11" s="160"/>
      <c r="AE11" s="160"/>
      <c r="AF11" s="160"/>
      <c r="AG11" s="160"/>
      <c r="AH11" s="160"/>
      <c r="AI11" s="160"/>
      <c r="AJ11" s="160"/>
      <c r="AK11" s="160"/>
      <c r="AL11" s="160"/>
      <c r="AM11" s="160"/>
      <c r="AN11" s="160"/>
      <c r="AO11" s="160"/>
      <c r="AP11" s="160"/>
      <c r="AQ11" s="160"/>
      <c r="AR11" s="160"/>
      <c r="AS11" s="160"/>
      <c r="AT11" s="160"/>
    </row>
    <row r="12" spans="1:46" ht="15.5" x14ac:dyDescent="0.35">
      <c r="A12" s="203" t="s">
        <v>277</v>
      </c>
      <c r="B12" s="203"/>
      <c r="C12" s="203"/>
      <c r="D12" s="203"/>
      <c r="E12" s="203"/>
      <c r="F12" s="203"/>
      <c r="G12" s="203"/>
      <c r="H12" s="203"/>
      <c r="I12" s="203"/>
      <c r="J12" s="203"/>
      <c r="K12" s="203"/>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c r="AS12" s="160"/>
      <c r="AT12" s="160"/>
    </row>
    <row r="13" spans="1:46" ht="15" customHeight="1" x14ac:dyDescent="0.35">
      <c r="A13" s="200" t="s">
        <v>332</v>
      </c>
      <c r="B13" s="200"/>
      <c r="C13" s="200"/>
      <c r="D13" s="200"/>
      <c r="E13" s="200"/>
      <c r="F13" s="200"/>
      <c r="G13" s="200"/>
      <c r="H13" s="200"/>
      <c r="I13" s="200"/>
      <c r="J13" s="200"/>
      <c r="K13" s="20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row>
    <row r="14" spans="1:46" ht="15" customHeight="1" x14ac:dyDescent="0.35">
      <c r="A14" s="200" t="s">
        <v>359</v>
      </c>
      <c r="B14" s="200"/>
      <c r="C14" s="200"/>
      <c r="D14" s="200"/>
      <c r="E14" s="200"/>
      <c r="F14" s="200"/>
      <c r="G14" s="200"/>
      <c r="H14" s="200"/>
      <c r="I14" s="200"/>
      <c r="J14" s="200"/>
      <c r="K14" s="20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row>
    <row r="15" spans="1:46" ht="29.5" customHeight="1" x14ac:dyDescent="0.35">
      <c r="A15" s="200" t="s">
        <v>287</v>
      </c>
      <c r="B15" s="200"/>
      <c r="C15" s="200"/>
      <c r="D15" s="200"/>
      <c r="E15" s="200"/>
      <c r="F15" s="200"/>
      <c r="G15" s="200"/>
      <c r="H15" s="200"/>
      <c r="I15" s="200"/>
      <c r="J15" s="200"/>
      <c r="K15" s="20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c r="AS15" s="160"/>
      <c r="AT15" s="160"/>
    </row>
    <row r="16" spans="1:46" ht="15.5" x14ac:dyDescent="0.35">
      <c r="A16" s="159"/>
      <c r="B16" s="159"/>
      <c r="C16" s="159"/>
      <c r="D16" s="159"/>
      <c r="E16" s="159"/>
      <c r="F16" s="159"/>
      <c r="G16" s="159"/>
      <c r="H16" s="159"/>
      <c r="I16" s="159"/>
      <c r="J16" s="159"/>
      <c r="K16" s="159"/>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row>
    <row r="17" spans="1:46" ht="15.5" x14ac:dyDescent="0.35">
      <c r="A17" s="203" t="s">
        <v>278</v>
      </c>
      <c r="B17" s="203"/>
      <c r="C17" s="203"/>
      <c r="D17" s="203"/>
      <c r="E17" s="203"/>
      <c r="F17" s="203"/>
      <c r="G17" s="203"/>
      <c r="H17" s="203"/>
      <c r="I17" s="203"/>
      <c r="J17" s="203"/>
      <c r="K17" s="203"/>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row>
    <row r="18" spans="1:46" ht="15.5" x14ac:dyDescent="0.35">
      <c r="A18" s="200" t="s">
        <v>360</v>
      </c>
      <c r="B18" s="200"/>
      <c r="C18" s="200"/>
      <c r="D18" s="200"/>
      <c r="E18" s="200"/>
      <c r="F18" s="200"/>
      <c r="G18" s="200"/>
      <c r="H18" s="200"/>
      <c r="I18" s="200"/>
      <c r="J18" s="200"/>
      <c r="K18" s="20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c r="AS18" s="160"/>
      <c r="AT18" s="160"/>
    </row>
    <row r="19" spans="1:46" ht="15.5" x14ac:dyDescent="0.35">
      <c r="A19" s="200" t="s">
        <v>288</v>
      </c>
      <c r="B19" s="200"/>
      <c r="C19" s="200"/>
      <c r="D19" s="200"/>
      <c r="E19" s="200"/>
      <c r="F19" s="200"/>
      <c r="G19" s="200"/>
      <c r="H19" s="200"/>
      <c r="I19" s="200"/>
      <c r="J19" s="200"/>
      <c r="K19" s="20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row>
    <row r="20" spans="1:46" ht="30" customHeight="1" x14ac:dyDescent="0.35">
      <c r="A20" s="200" t="s">
        <v>333</v>
      </c>
      <c r="B20" s="200"/>
      <c r="C20" s="200"/>
      <c r="D20" s="200"/>
      <c r="E20" s="200"/>
      <c r="F20" s="200"/>
      <c r="G20" s="200"/>
      <c r="H20" s="200"/>
      <c r="I20" s="200"/>
      <c r="J20" s="200"/>
      <c r="K20" s="20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row>
    <row r="21" spans="1:46" ht="15" customHeight="1" x14ac:dyDescent="0.35">
      <c r="A21" s="200"/>
      <c r="B21" s="200"/>
      <c r="C21" s="200"/>
      <c r="D21" s="200"/>
      <c r="E21" s="200"/>
      <c r="F21" s="200"/>
      <c r="G21" s="200"/>
      <c r="H21" s="200"/>
      <c r="I21" s="200"/>
      <c r="J21" s="200"/>
      <c r="K21" s="200"/>
    </row>
    <row r="22" spans="1:46" ht="15.5" x14ac:dyDescent="0.35">
      <c r="A22" s="203" t="s">
        <v>279</v>
      </c>
      <c r="B22" s="203"/>
      <c r="C22" s="203"/>
      <c r="D22" s="203"/>
      <c r="E22" s="203"/>
      <c r="F22" s="203"/>
      <c r="G22" s="203"/>
      <c r="H22" s="203"/>
      <c r="I22" s="203"/>
      <c r="J22" s="203"/>
      <c r="K22" s="203"/>
    </row>
    <row r="23" spans="1:46" x14ac:dyDescent="0.35">
      <c r="A23" s="200" t="s">
        <v>355</v>
      </c>
      <c r="B23" s="200"/>
      <c r="C23" s="200"/>
      <c r="D23" s="200"/>
      <c r="E23" s="200"/>
      <c r="F23" s="200"/>
      <c r="G23" s="200"/>
      <c r="H23" s="200"/>
      <c r="I23" s="200"/>
      <c r="J23" s="200"/>
      <c r="K23" s="200"/>
    </row>
    <row r="24" spans="1:46" ht="15" customHeight="1" x14ac:dyDescent="0.35">
      <c r="A24" s="159"/>
      <c r="B24" s="159"/>
      <c r="C24" s="159"/>
      <c r="D24" s="159"/>
      <c r="E24" s="159"/>
      <c r="F24" s="159"/>
      <c r="G24" s="159"/>
      <c r="H24" s="159"/>
      <c r="I24" s="159"/>
      <c r="J24" s="159"/>
      <c r="K24" s="159"/>
    </row>
    <row r="25" spans="1:46" ht="15.5" x14ac:dyDescent="0.35">
      <c r="A25" s="203" t="s">
        <v>280</v>
      </c>
      <c r="B25" s="203"/>
      <c r="C25" s="203"/>
      <c r="D25" s="203"/>
      <c r="E25" s="203"/>
      <c r="F25" s="203"/>
      <c r="G25" s="203"/>
      <c r="H25" s="203"/>
      <c r="I25" s="203"/>
      <c r="J25" s="203"/>
      <c r="K25" s="203"/>
    </row>
    <row r="26" spans="1:46" ht="14.5" customHeight="1" x14ac:dyDescent="0.35">
      <c r="A26" s="200" t="s">
        <v>353</v>
      </c>
      <c r="B26" s="200"/>
      <c r="C26" s="200"/>
      <c r="D26" s="200"/>
      <c r="E26" s="200"/>
      <c r="F26" s="200"/>
      <c r="G26" s="200"/>
      <c r="H26" s="200"/>
      <c r="I26" s="200"/>
      <c r="J26" s="200"/>
      <c r="K26" s="200"/>
    </row>
    <row r="27" spans="1:46" ht="14.5" customHeight="1" x14ac:dyDescent="0.35">
      <c r="A27" s="200" t="s">
        <v>342</v>
      </c>
      <c r="B27" s="200"/>
      <c r="C27" s="200"/>
      <c r="D27" s="200"/>
      <c r="E27" s="200"/>
      <c r="F27" s="200"/>
      <c r="G27" s="200"/>
      <c r="H27" s="200"/>
      <c r="I27" s="200"/>
      <c r="J27" s="200"/>
      <c r="K27" s="200"/>
    </row>
    <row r="28" spans="1:46" x14ac:dyDescent="0.35">
      <c r="A28" s="200" t="s">
        <v>345</v>
      </c>
      <c r="B28" s="200"/>
      <c r="C28" s="200"/>
      <c r="D28" s="200"/>
      <c r="E28" s="200"/>
      <c r="F28" s="200"/>
      <c r="G28" s="200"/>
      <c r="H28" s="200"/>
      <c r="I28" s="200"/>
      <c r="J28" s="200"/>
      <c r="K28" s="200"/>
    </row>
    <row r="29" spans="1:46" x14ac:dyDescent="0.35">
      <c r="A29" s="200" t="s">
        <v>343</v>
      </c>
      <c r="B29" s="200"/>
      <c r="C29" s="200"/>
      <c r="D29" s="200"/>
      <c r="E29" s="200"/>
      <c r="F29" s="200"/>
      <c r="G29" s="200"/>
      <c r="H29" s="200"/>
      <c r="I29" s="200"/>
      <c r="J29" s="200"/>
      <c r="K29" s="200"/>
    </row>
    <row r="30" spans="1:46" x14ac:dyDescent="0.35">
      <c r="A30" s="200" t="s">
        <v>344</v>
      </c>
      <c r="B30" s="200"/>
      <c r="C30" s="200"/>
      <c r="D30" s="200"/>
      <c r="E30" s="200"/>
      <c r="F30" s="200"/>
      <c r="G30" s="200"/>
      <c r="H30" s="200"/>
      <c r="I30" s="200"/>
      <c r="J30" s="200"/>
      <c r="K30" s="200"/>
    </row>
    <row r="31" spans="1:46" x14ac:dyDescent="0.35">
      <c r="A31" s="147"/>
      <c r="B31" s="147"/>
      <c r="C31" s="147"/>
      <c r="D31" s="147"/>
      <c r="E31" s="147"/>
      <c r="F31" s="147"/>
      <c r="G31" s="147"/>
      <c r="H31" s="148"/>
      <c r="I31" s="148"/>
      <c r="J31" s="148"/>
      <c r="K31" s="148"/>
    </row>
    <row r="32" spans="1:46" ht="15.5" x14ac:dyDescent="0.35">
      <c r="A32" s="203" t="s">
        <v>281</v>
      </c>
      <c r="B32" s="203"/>
      <c r="C32" s="203"/>
      <c r="D32" s="203"/>
      <c r="E32" s="203"/>
      <c r="F32" s="203"/>
      <c r="G32" s="203"/>
      <c r="H32" s="203"/>
      <c r="I32" s="203"/>
      <c r="J32" s="203"/>
      <c r="K32" s="203"/>
    </row>
    <row r="33" spans="1:11" x14ac:dyDescent="0.35">
      <c r="A33" s="200" t="s">
        <v>361</v>
      </c>
      <c r="B33" s="200"/>
      <c r="C33" s="200"/>
      <c r="D33" s="200"/>
      <c r="E33" s="200"/>
      <c r="F33" s="200"/>
      <c r="G33" s="200"/>
      <c r="H33" s="200"/>
      <c r="I33" s="200"/>
      <c r="J33" s="200"/>
      <c r="K33" s="200"/>
    </row>
    <row r="34" spans="1:11" s="160" customFormat="1" ht="15.5" x14ac:dyDescent="0.35">
      <c r="A34" s="200" t="s">
        <v>354</v>
      </c>
      <c r="B34" s="200"/>
      <c r="C34" s="200"/>
      <c r="D34" s="200"/>
      <c r="E34" s="200"/>
      <c r="F34" s="200"/>
      <c r="G34" s="200"/>
      <c r="H34" s="200"/>
      <c r="I34" s="200"/>
      <c r="J34" s="200"/>
      <c r="K34" s="200"/>
    </row>
    <row r="35" spans="1:11" s="160" customFormat="1" ht="15" customHeight="1" x14ac:dyDescent="0.35">
      <c r="A35" s="147"/>
      <c r="B35" s="147"/>
      <c r="C35" s="147"/>
      <c r="D35" s="147"/>
      <c r="E35" s="147"/>
      <c r="F35" s="147"/>
      <c r="G35" s="147"/>
      <c r="H35" s="147"/>
      <c r="I35" s="147"/>
      <c r="J35" s="147"/>
      <c r="K35" s="147"/>
    </row>
    <row r="36" spans="1:11" s="160" customFormat="1" ht="15" customHeight="1" x14ac:dyDescent="0.35">
      <c r="A36" s="147"/>
      <c r="B36" s="147"/>
      <c r="C36" s="147"/>
      <c r="D36" s="147"/>
      <c r="E36" s="147"/>
      <c r="F36" s="147"/>
      <c r="G36" s="147"/>
      <c r="H36" s="147"/>
      <c r="I36" s="147"/>
      <c r="J36" s="147"/>
      <c r="K36" s="147"/>
    </row>
    <row r="37" spans="1:11" s="160" customFormat="1" ht="15" customHeight="1" x14ac:dyDescent="0.35">
      <c r="A37" s="161" t="str">
        <f>'Overview and licence'!A5</f>
        <v>Licence</v>
      </c>
      <c r="B37" s="147"/>
      <c r="C37" s="147"/>
      <c r="D37" s="147"/>
      <c r="E37" s="147"/>
      <c r="F37" s="147"/>
      <c r="G37" s="147"/>
      <c r="H37" s="147"/>
      <c r="I37" s="147"/>
      <c r="J37" s="147"/>
      <c r="K37" s="147"/>
    </row>
    <row r="38" spans="1:11" s="160" customFormat="1" ht="15" customHeight="1" x14ac:dyDescent="0.35">
      <c r="A38" s="147"/>
      <c r="B38" s="147"/>
      <c r="C38" s="147"/>
      <c r="D38" s="147"/>
      <c r="E38" s="147"/>
      <c r="F38" s="147"/>
      <c r="G38" s="147"/>
      <c r="H38" s="147"/>
      <c r="I38" s="147"/>
      <c r="J38" s="147"/>
      <c r="K38" s="147"/>
    </row>
    <row r="39" spans="1:11" s="160" customFormat="1" ht="15.5" x14ac:dyDescent="0.35">
      <c r="A39" s="159"/>
      <c r="B39" s="159"/>
      <c r="C39" s="159"/>
      <c r="D39" s="159"/>
      <c r="E39" s="159"/>
      <c r="F39" s="159"/>
      <c r="G39" s="159"/>
      <c r="H39" s="159"/>
      <c r="I39" s="159"/>
      <c r="J39" s="159"/>
      <c r="K39" s="159"/>
    </row>
    <row r="40" spans="1:11" s="149" customFormat="1" ht="14.5" customHeight="1" x14ac:dyDescent="0.35">
      <c r="A40" s="160"/>
      <c r="B40" s="160"/>
      <c r="C40" s="160"/>
      <c r="D40" s="160"/>
      <c r="E40" s="160"/>
      <c r="F40" s="160"/>
      <c r="G40" s="160"/>
      <c r="H40" s="160"/>
      <c r="I40" s="160"/>
      <c r="J40" s="160"/>
      <c r="K40" s="160"/>
    </row>
    <row r="41" spans="1:11" s="149" customFormat="1" x14ac:dyDescent="0.35">
      <c r="A41" s="202" t="str">
        <f>'Overview and licence'!A9</f>
        <v>This content is licensed under a Creative Commons Attribution 4.0 International License.</v>
      </c>
      <c r="B41" s="202"/>
      <c r="C41" s="202"/>
      <c r="D41" s="202"/>
      <c r="E41" s="202"/>
      <c r="F41" s="202"/>
      <c r="G41" s="202"/>
      <c r="H41" s="202"/>
      <c r="I41" s="202"/>
      <c r="J41" s="202"/>
      <c r="K41" s="202"/>
    </row>
    <row r="42" spans="1:11" s="160" customFormat="1" ht="15.5" x14ac:dyDescent="0.35">
      <c r="A42" s="202" t="str">
        <f>'Overview and licence'!A10</f>
        <v>https://creativecommons.org/licenses/by/4.0/</v>
      </c>
      <c r="B42" s="202"/>
      <c r="C42" s="202"/>
      <c r="D42" s="202"/>
      <c r="E42" s="202"/>
      <c r="F42" s="202"/>
      <c r="G42" s="202"/>
      <c r="H42" s="202"/>
      <c r="I42" s="202"/>
      <c r="J42" s="202"/>
      <c r="K42" s="202"/>
    </row>
    <row r="43" spans="1:11" s="160" customFormat="1" ht="15.5" x14ac:dyDescent="0.35">
      <c r="A43" s="201"/>
      <c r="B43" s="201"/>
      <c r="C43" s="201"/>
      <c r="D43" s="201"/>
      <c r="E43" s="201"/>
      <c r="F43" s="201"/>
      <c r="G43" s="201"/>
      <c r="H43" s="201"/>
      <c r="I43" s="201"/>
      <c r="J43" s="201"/>
      <c r="K43" s="201"/>
    </row>
    <row r="44" spans="1:11" s="160" customFormat="1" ht="15.5" x14ac:dyDescent="0.35">
      <c r="A44" s="199" t="str">
        <f>'Overview and licence'!A15</f>
        <v>Sources</v>
      </c>
      <c r="B44" s="199"/>
      <c r="C44" s="199"/>
      <c r="D44" s="199"/>
      <c r="E44" s="199"/>
      <c r="F44" s="199"/>
      <c r="G44" s="199"/>
      <c r="H44" s="199"/>
      <c r="I44" s="199"/>
      <c r="J44" s="199"/>
      <c r="K44" s="199"/>
    </row>
    <row r="45" spans="1:11" ht="14.5" customHeight="1" x14ac:dyDescent="0.35">
      <c r="A45" s="198" t="str">
        <f>'Overview and licence'!A16</f>
        <v>This document has been prepared based on input from the Department of Internal Affairs-based document (dated 2012) at www.ict.govt.nz/assets/Uploads/Documents/3191296DA-Open-Data-Identification-Prioritisation-and-Planning-Template-Worksheet_0.xls, and NZGOAL version 2.
NOTE: in 2019, ict.govt.nz was taken apart and shifted to digital.govt.nz or data.govt.nz - some documents may not have survived the move over, or had proper redirects put in place.</v>
      </c>
      <c r="B45" s="198"/>
      <c r="C45" s="198"/>
      <c r="D45" s="198"/>
      <c r="E45" s="198"/>
      <c r="F45" s="198"/>
      <c r="G45" s="198"/>
      <c r="H45" s="198"/>
      <c r="I45" s="198"/>
      <c r="J45" s="198"/>
      <c r="K45" s="198"/>
    </row>
    <row r="46" spans="1:11" ht="14.5" customHeight="1" x14ac:dyDescent="0.35">
      <c r="A46" s="200" t="str">
        <f>'Overview and licence'!A17</f>
        <v>https://www.data.govt.nz/manage-data/policies/nzgoal</v>
      </c>
      <c r="B46" s="200"/>
      <c r="C46" s="200"/>
      <c r="D46" s="200"/>
      <c r="E46" s="200"/>
      <c r="F46" s="200"/>
      <c r="G46" s="200"/>
      <c r="H46" s="200"/>
      <c r="I46" s="200"/>
      <c r="J46" s="200"/>
      <c r="K46" s="200"/>
    </row>
  </sheetData>
  <mergeCells count="35">
    <mergeCell ref="A1:K1"/>
    <mergeCell ref="A3:K3"/>
    <mergeCell ref="A4:K4"/>
    <mergeCell ref="A7:K7"/>
    <mergeCell ref="A13:K13"/>
    <mergeCell ref="A11:K11"/>
    <mergeCell ref="A9:K9"/>
    <mergeCell ref="A5:K5"/>
    <mergeCell ref="A10:K10"/>
    <mergeCell ref="A12:K12"/>
    <mergeCell ref="A6:K6"/>
    <mergeCell ref="A41:K41"/>
    <mergeCell ref="A18:K18"/>
    <mergeCell ref="A23:K23"/>
    <mergeCell ref="A25:K25"/>
    <mergeCell ref="A32:K32"/>
    <mergeCell ref="A22:K22"/>
    <mergeCell ref="A30:K30"/>
    <mergeCell ref="A33:K33"/>
    <mergeCell ref="A34:K34"/>
    <mergeCell ref="A21:K21"/>
    <mergeCell ref="A26:K26"/>
    <mergeCell ref="A27:K27"/>
    <mergeCell ref="A28:K28"/>
    <mergeCell ref="A29:K29"/>
    <mergeCell ref="A14:K14"/>
    <mergeCell ref="A15:K15"/>
    <mergeCell ref="A20:K20"/>
    <mergeCell ref="A17:K17"/>
    <mergeCell ref="A19:K19"/>
    <mergeCell ref="A45:K45"/>
    <mergeCell ref="A44:K44"/>
    <mergeCell ref="A46:K46"/>
    <mergeCell ref="A43:K43"/>
    <mergeCell ref="A42:K42"/>
  </mergeCells>
  <pageMargins left="0.75" right="0.75" top="1" bottom="1" header="0.5" footer="0.5"/>
  <pageSetup paperSize="9" orientation="portrait" horizontalDpi="90" verticalDpi="90" r:id="rId1"/>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46"/>
  <sheetViews>
    <sheetView workbookViewId="0">
      <selection sqref="A1:B1"/>
    </sheetView>
  </sheetViews>
  <sheetFormatPr defaultColWidth="10.58203125" defaultRowHeight="15.5" x14ac:dyDescent="0.35"/>
  <cols>
    <col min="1" max="1" width="4.25" style="23" customWidth="1"/>
    <col min="2" max="2" width="95.75" style="23" customWidth="1"/>
    <col min="3" max="3" width="70.75" style="23" customWidth="1"/>
    <col min="4" max="4" width="37.08203125" style="23" customWidth="1"/>
    <col min="5" max="5" width="27" style="23" customWidth="1"/>
    <col min="6" max="16384" width="10.58203125" style="23"/>
  </cols>
  <sheetData>
    <row r="1" spans="1:5" ht="19" thickBot="1" x14ac:dyDescent="0.4">
      <c r="A1" s="211" t="s">
        <v>190</v>
      </c>
      <c r="B1" s="212"/>
      <c r="C1" s="15"/>
    </row>
    <row r="2" spans="1:5" x14ac:dyDescent="0.35">
      <c r="A2" s="218" t="s">
        <v>193</v>
      </c>
      <c r="B2" s="219"/>
      <c r="C2" s="113" t="s">
        <v>194</v>
      </c>
    </row>
    <row r="3" spans="1:5" s="103" customFormat="1" ht="106.15" customHeight="1" x14ac:dyDescent="0.35">
      <c r="A3" s="114"/>
      <c r="B3" s="216" t="s">
        <v>235</v>
      </c>
      <c r="C3" s="217"/>
    </row>
    <row r="4" spans="1:5" s="103" customFormat="1" ht="14.5" x14ac:dyDescent="0.35">
      <c r="A4" s="114"/>
      <c r="B4" s="7"/>
      <c r="C4" s="115"/>
    </row>
    <row r="5" spans="1:5" ht="16" thickBot="1" x14ac:dyDescent="0.4">
      <c r="A5" s="213" t="s">
        <v>191</v>
      </c>
      <c r="B5" s="214"/>
      <c r="C5" s="116"/>
    </row>
    <row r="6" spans="1:5" ht="16.5" thickTop="1" thickBot="1" x14ac:dyDescent="0.4">
      <c r="A6" s="117">
        <v>1</v>
      </c>
      <c r="B6" s="110" t="s">
        <v>2</v>
      </c>
      <c r="C6" s="132" t="s">
        <v>3</v>
      </c>
      <c r="E6" s="24"/>
    </row>
    <row r="7" spans="1:5" ht="16.5" thickTop="1" thickBot="1" x14ac:dyDescent="0.4">
      <c r="A7" s="117">
        <f>A6+1</f>
        <v>2</v>
      </c>
      <c r="B7" s="110" t="s">
        <v>4</v>
      </c>
      <c r="C7" s="132" t="s">
        <v>5</v>
      </c>
      <c r="E7" s="24"/>
    </row>
    <row r="8" spans="1:5" ht="16.5" thickTop="1" thickBot="1" x14ac:dyDescent="0.4">
      <c r="A8" s="117">
        <f>A7+1</f>
        <v>3</v>
      </c>
      <c r="B8" s="215" t="s">
        <v>182</v>
      </c>
      <c r="C8" s="132" t="s">
        <v>6</v>
      </c>
      <c r="E8" s="24"/>
    </row>
    <row r="9" spans="1:5" ht="16.5" thickTop="1" thickBot="1" x14ac:dyDescent="0.4">
      <c r="A9" s="117"/>
      <c r="B9" s="215"/>
      <c r="C9" s="132" t="s">
        <v>184</v>
      </c>
      <c r="E9" s="24"/>
    </row>
    <row r="10" spans="1:5" ht="16.5" thickTop="1" thickBot="1" x14ac:dyDescent="0.4">
      <c r="A10" s="117">
        <f>A8+1</f>
        <v>4</v>
      </c>
      <c r="B10" s="215" t="s">
        <v>183</v>
      </c>
      <c r="C10" s="132" t="s">
        <v>6</v>
      </c>
      <c r="E10" s="24"/>
    </row>
    <row r="11" spans="1:5" ht="16.5" thickTop="1" thickBot="1" x14ac:dyDescent="0.4">
      <c r="A11" s="117"/>
      <c r="B11" s="215"/>
      <c r="C11" s="132" t="s">
        <v>185</v>
      </c>
      <c r="E11" s="24"/>
    </row>
    <row r="12" spans="1:5" ht="16.5" thickTop="1" thickBot="1" x14ac:dyDescent="0.4">
      <c r="A12" s="117">
        <f>A10+1</f>
        <v>5</v>
      </c>
      <c r="B12" s="215" t="s">
        <v>187</v>
      </c>
      <c r="C12" s="132" t="s">
        <v>7</v>
      </c>
      <c r="E12" s="24"/>
    </row>
    <row r="13" spans="1:5" ht="16.5" thickTop="1" thickBot="1" x14ac:dyDescent="0.4">
      <c r="A13" s="117"/>
      <c r="B13" s="214"/>
      <c r="C13" s="132" t="s">
        <v>8</v>
      </c>
      <c r="E13" s="24"/>
    </row>
    <row r="14" spans="1:5" ht="16.5" thickTop="1" thickBot="1" x14ac:dyDescent="0.4">
      <c r="A14" s="117">
        <f>A12+1</f>
        <v>6</v>
      </c>
      <c r="B14" s="215" t="s">
        <v>186</v>
      </c>
      <c r="C14" s="132" t="s">
        <v>9</v>
      </c>
      <c r="E14" s="24"/>
    </row>
    <row r="15" spans="1:5" ht="16.5" thickTop="1" thickBot="1" x14ac:dyDescent="0.4">
      <c r="A15" s="117"/>
      <c r="B15" s="214"/>
      <c r="C15" s="132" t="s">
        <v>10</v>
      </c>
      <c r="E15" s="24"/>
    </row>
    <row r="16" spans="1:5" ht="16.5" thickTop="1" thickBot="1" x14ac:dyDescent="0.4">
      <c r="A16" s="117">
        <f>A14+1</f>
        <v>7</v>
      </c>
      <c r="B16" s="110" t="s">
        <v>189</v>
      </c>
      <c r="C16" s="133"/>
      <c r="E16" s="24"/>
    </row>
    <row r="17" spans="1:5" ht="16.5" thickTop="1" thickBot="1" x14ac:dyDescent="0.4">
      <c r="A17" s="117" t="str">
        <f>IF(C16="yes", A16&amp;"a", "")</f>
        <v/>
      </c>
      <c r="B17" s="110" t="str">
        <f>IF((C16="yes"),"Implications (if any) for data release of a change in data steward (eg copyright or other permissions required)","")</f>
        <v/>
      </c>
      <c r="C17" s="118"/>
      <c r="E17" s="24"/>
    </row>
    <row r="18" spans="1:5" ht="16" thickBot="1" x14ac:dyDescent="0.4">
      <c r="A18" s="117">
        <f>A16+1</f>
        <v>8</v>
      </c>
      <c r="B18" s="110" t="s">
        <v>188</v>
      </c>
      <c r="C18" s="134"/>
      <c r="E18" s="24"/>
    </row>
    <row r="19" spans="1:5" ht="16" thickBot="1" x14ac:dyDescent="0.4">
      <c r="A19" s="117" t="str">
        <f>IF(C18="yes", A18&amp;"a", "")</f>
        <v/>
      </c>
      <c r="B19" s="110" t="str">
        <f>IF((C18="yes"),"Implications (if any) for data release of a change in data owner (eg copyright or other permissions required)","")</f>
        <v/>
      </c>
      <c r="C19" s="119"/>
      <c r="E19" s="24"/>
    </row>
    <row r="20" spans="1:5" ht="29.5" thickBot="1" x14ac:dyDescent="0.4">
      <c r="A20" s="117">
        <f>A18+1</f>
        <v>9</v>
      </c>
      <c r="B20" s="110" t="s">
        <v>11</v>
      </c>
      <c r="C20" s="135" t="s">
        <v>197</v>
      </c>
      <c r="E20" s="24"/>
    </row>
    <row r="21" spans="1:5" ht="16" thickBot="1" x14ac:dyDescent="0.4">
      <c r="A21" s="117">
        <f>A20+1</f>
        <v>10</v>
      </c>
      <c r="B21" s="110" t="s">
        <v>205</v>
      </c>
      <c r="C21" s="135"/>
      <c r="E21" s="24"/>
    </row>
    <row r="22" spans="1:5" ht="16" thickBot="1" x14ac:dyDescent="0.4">
      <c r="A22" s="117" t="str">
        <f>A21&amp;"a"</f>
        <v>10a</v>
      </c>
      <c r="B22" s="110" t="s">
        <v>206</v>
      </c>
      <c r="C22" s="135" t="s">
        <v>259</v>
      </c>
      <c r="E22" s="24"/>
    </row>
    <row r="23" spans="1:5" ht="16" thickBot="1" x14ac:dyDescent="0.4">
      <c r="A23" s="117">
        <f>A21+1</f>
        <v>11</v>
      </c>
      <c r="B23" s="110" t="s">
        <v>12</v>
      </c>
      <c r="C23" s="135" t="s">
        <v>196</v>
      </c>
      <c r="E23" s="24"/>
    </row>
    <row r="24" spans="1:5" ht="30" thickTop="1" thickBot="1" x14ac:dyDescent="0.4">
      <c r="A24" s="117">
        <f>A23+1</f>
        <v>12</v>
      </c>
      <c r="B24" s="110" t="s">
        <v>192</v>
      </c>
      <c r="C24" s="133"/>
      <c r="E24" s="24"/>
    </row>
    <row r="25" spans="1:5" ht="16" thickTop="1" x14ac:dyDescent="0.35">
      <c r="A25" s="117" t="str">
        <f>IF((C24="yes"), A24 &amp; "a","")</f>
        <v/>
      </c>
      <c r="B25" s="110" t="str">
        <f>IF((C24="yes"),"URL of webpage for data","")</f>
        <v/>
      </c>
      <c r="C25" s="193"/>
      <c r="E25" s="24"/>
    </row>
    <row r="26" spans="1:5" ht="16" thickBot="1" x14ac:dyDescent="0.4">
      <c r="A26" s="117"/>
      <c r="B26" s="150"/>
      <c r="C26" s="120"/>
      <c r="E26" s="24"/>
    </row>
    <row r="27" spans="1:5" ht="47.5" thickTop="1" thickBot="1" x14ac:dyDescent="0.4">
      <c r="A27" s="117">
        <f>A24+1</f>
        <v>13</v>
      </c>
      <c r="B27" s="150" t="s">
        <v>352</v>
      </c>
      <c r="C27" s="133"/>
      <c r="D27" s="190" t="s">
        <v>334</v>
      </c>
      <c r="E27" s="24"/>
    </row>
    <row r="28" spans="1:5" ht="16.5" thickTop="1" thickBot="1" x14ac:dyDescent="0.4">
      <c r="A28" s="117" t="str">
        <f>IF(OR(C27="yes", C27="no"), A27&amp;"a", "")</f>
        <v/>
      </c>
      <c r="B28" s="110" t="str">
        <f>IF(C27="yes", "Data request title (Column C, requests log)",
IF(C27="no", "Reason for lack of entry in requests log", ""))</f>
        <v/>
      </c>
      <c r="C28" s="192"/>
      <c r="E28" s="24"/>
    </row>
    <row r="29" spans="1:5" ht="16" thickBot="1" x14ac:dyDescent="0.4">
      <c r="A29" s="117">
        <f>A27+1</f>
        <v>14</v>
      </c>
      <c r="B29" s="191" t="s">
        <v>335</v>
      </c>
      <c r="C29" s="135" t="s">
        <v>336</v>
      </c>
      <c r="E29" s="24"/>
    </row>
    <row r="30" spans="1:5" ht="29.5" thickBot="1" x14ac:dyDescent="0.4">
      <c r="A30" s="117">
        <f>A29+1</f>
        <v>15</v>
      </c>
      <c r="B30" s="110" t="s">
        <v>285</v>
      </c>
      <c r="C30" s="135" t="s">
        <v>363</v>
      </c>
      <c r="E30" s="24"/>
    </row>
    <row r="31" spans="1:5" x14ac:dyDescent="0.35">
      <c r="A31" s="117"/>
      <c r="B31" s="110"/>
      <c r="C31" s="120"/>
      <c r="E31" s="24"/>
    </row>
    <row r="32" spans="1:5" x14ac:dyDescent="0.35">
      <c r="A32" s="117"/>
      <c r="B32" s="110"/>
      <c r="C32" s="120"/>
      <c r="E32" s="24"/>
    </row>
    <row r="33" spans="1:5" ht="38.5" customHeight="1" thickBot="1" x14ac:dyDescent="0.4">
      <c r="A33" s="213" t="s">
        <v>337</v>
      </c>
      <c r="B33" s="214"/>
      <c r="C33" s="120"/>
      <c r="E33" s="24"/>
    </row>
    <row r="34" spans="1:5" s="59" customFormat="1" ht="30" customHeight="1" thickTop="1" thickBot="1" x14ac:dyDescent="0.4">
      <c r="A34" s="117">
        <f>A30+1</f>
        <v>16</v>
      </c>
      <c r="B34" s="64" t="s">
        <v>234</v>
      </c>
      <c r="C34" s="121"/>
      <c r="D34" s="23"/>
    </row>
    <row r="35" spans="1:5" s="59" customFormat="1" ht="30" customHeight="1" thickTop="1" thickBot="1" x14ac:dyDescent="0.4">
      <c r="A35" s="117"/>
      <c r="B35" s="110" t="s">
        <v>26</v>
      </c>
      <c r="C35" s="122"/>
      <c r="D35" s="23"/>
    </row>
    <row r="36" spans="1:5" s="59" customFormat="1" ht="30" customHeight="1" thickTop="1" thickBot="1" x14ac:dyDescent="0.4">
      <c r="A36" s="117"/>
      <c r="B36" s="110" t="s">
        <v>27</v>
      </c>
      <c r="C36" s="123"/>
      <c r="D36" s="23"/>
    </row>
    <row r="37" spans="1:5" s="59" customFormat="1" ht="30" customHeight="1" thickTop="1" thickBot="1" x14ac:dyDescent="0.4">
      <c r="A37" s="117"/>
      <c r="B37" s="110" t="s">
        <v>28</v>
      </c>
      <c r="C37" s="123"/>
      <c r="D37" s="23"/>
    </row>
    <row r="38" spans="1:5" ht="16" thickTop="1" x14ac:dyDescent="0.35">
      <c r="A38" s="124"/>
      <c r="B38" s="111"/>
      <c r="C38" s="125"/>
      <c r="E38" s="24"/>
    </row>
    <row r="39" spans="1:5" ht="16" thickBot="1" x14ac:dyDescent="0.4">
      <c r="A39" s="126"/>
      <c r="B39" s="127"/>
      <c r="C39" s="128"/>
      <c r="E39" s="24"/>
    </row>
    <row r="40" spans="1:5" x14ac:dyDescent="0.35">
      <c r="E40" s="24"/>
    </row>
    <row r="41" spans="1:5" x14ac:dyDescent="0.35">
      <c r="E41" s="24"/>
    </row>
    <row r="42" spans="1:5" x14ac:dyDescent="0.35">
      <c r="E42" s="24"/>
    </row>
    <row r="43" spans="1:5" x14ac:dyDescent="0.35">
      <c r="E43" s="24"/>
    </row>
    <row r="44" spans="1:5" x14ac:dyDescent="0.35">
      <c r="E44" s="24"/>
    </row>
    <row r="45" spans="1:5" x14ac:dyDescent="0.35">
      <c r="E45" s="24"/>
    </row>
    <row r="46" spans="1:5" x14ac:dyDescent="0.35">
      <c r="E46" s="24"/>
    </row>
  </sheetData>
  <mergeCells count="9">
    <mergeCell ref="A1:B1"/>
    <mergeCell ref="A5:B5"/>
    <mergeCell ref="B8:B9"/>
    <mergeCell ref="B3:C3"/>
    <mergeCell ref="A33:B33"/>
    <mergeCell ref="B10:B11"/>
    <mergeCell ref="B12:B13"/>
    <mergeCell ref="B14:B15"/>
    <mergeCell ref="A2:B2"/>
  </mergeCells>
  <conditionalFormatting sqref="C19">
    <cfRule type="expression" dxfId="36" priority="8" stopIfTrue="1">
      <formula>B19="Implications (if any) for data release of a change in data owner (eg copyright or other permissions required)"</formula>
    </cfRule>
  </conditionalFormatting>
  <conditionalFormatting sqref="B22">
    <cfRule type="cellIs" dxfId="35" priority="10" stopIfTrue="1" operator="equal">
      <formula>"'Other' format:"</formula>
    </cfRule>
  </conditionalFormatting>
  <conditionalFormatting sqref="C17">
    <cfRule type="expression" dxfId="34" priority="5" stopIfTrue="1">
      <formula>B17="Implications (if any) for data release of a change in data steward (eg copyright or other permissions required)"</formula>
    </cfRule>
  </conditionalFormatting>
  <conditionalFormatting sqref="B34:B37">
    <cfRule type="cellIs" dxfId="33" priority="4" stopIfTrue="1" operator="equal">
      <formula>"No high level risks associated with releasing this data for reuse have been identified"</formula>
    </cfRule>
  </conditionalFormatting>
  <conditionalFormatting sqref="C28">
    <cfRule type="expression" dxfId="32" priority="2">
      <formula>B28&lt;&gt;""</formula>
    </cfRule>
  </conditionalFormatting>
  <conditionalFormatting sqref="C25">
    <cfRule type="expression" dxfId="31" priority="1">
      <formula>B25="URL of webpage for data"</formula>
    </cfRule>
  </conditionalFormatting>
  <pageMargins left="0.75" right="0.75" top="1" bottom="1" header="0.5" footer="0.5"/>
  <pageSetup paperSize="9" orientation="portrait" horizontalDpi="90" verticalDpi="90" r:id="rId1"/>
  <ignoredErrors>
    <ignoredError sqref="A17:A19" formula="1"/>
  </ignoredErrors>
  <extLst>
    <ext xmlns:x14="http://schemas.microsoft.com/office/spreadsheetml/2009/9/main" uri="{CCE6A557-97BC-4b89-ADB6-D9C93CAAB3DF}">
      <x14:dataValidations xmlns:xm="http://schemas.microsoft.com/office/excel/2006/main" count="2">
        <x14:dataValidation type="list" allowBlank="1" showInputMessage="1" showErrorMessage="1" promptTitle="File format" prompt="Choose primary file format" xr:uid="{A32A0F0C-A04D-4507-B166-7AE2D57F4D09}">
          <x14:formula1>
            <xm:f>'Lookups and calculations'!$A$6:$A$18</xm:f>
          </x14:formula1>
          <xm:sqref>C21</xm:sqref>
        </x14:dataValidation>
        <x14:dataValidation type="list" allowBlank="1" showInputMessage="1" showErrorMessage="1" promptTitle="Yes / No" prompt="Please choose 'yes' or 'no'." xr:uid="{AE232A93-7E79-434D-9403-C906DF3E913D}">
          <x14:formula1>
            <xm:f>'Lookups and calculations'!$B$6:$B$7</xm:f>
          </x14:formula1>
          <xm:sqref>C16 C18 C24 C27</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370A2-5065-4330-BD28-A48F301625F4}">
  <dimension ref="A1:E136"/>
  <sheetViews>
    <sheetView zoomScaleNormal="100" workbookViewId="0">
      <selection activeCell="C117" sqref="C117"/>
    </sheetView>
  </sheetViews>
  <sheetFormatPr defaultColWidth="9.83203125" defaultRowHeight="15" x14ac:dyDescent="0.35"/>
  <cols>
    <col min="1" max="1" width="4.25" style="104" customWidth="1"/>
    <col min="2" max="2" width="95.75" style="25" customWidth="1"/>
    <col min="3" max="3" width="70.75" style="25" customWidth="1"/>
    <col min="4" max="4" width="58.33203125" style="25" customWidth="1"/>
    <col min="5" max="5" width="9.83203125" style="25"/>
    <col min="6" max="16384" width="9.83203125" style="26"/>
  </cols>
  <sheetData>
    <row r="1" spans="1:3" ht="19" thickBot="1" x14ac:dyDescent="0.4">
      <c r="A1" s="227" t="s">
        <v>238</v>
      </c>
      <c r="B1" s="228"/>
      <c r="C1" s="16"/>
    </row>
    <row r="2" spans="1:3" ht="16.149999999999999" customHeight="1" thickTop="1" x14ac:dyDescent="0.35">
      <c r="A2" s="229" t="s">
        <v>193</v>
      </c>
      <c r="B2" s="230"/>
      <c r="C2" s="136" t="s">
        <v>194</v>
      </c>
    </row>
    <row r="3" spans="1:3" ht="106.15" customHeight="1" x14ac:dyDescent="0.35">
      <c r="A3" s="50"/>
      <c r="B3" s="216" t="str">
        <f>'Data discovery'!B3:C3</f>
        <v>Instructions:
 - fill in all BLUE boxes in Column C
       -  some may be dropdowns (ie click on the box and then choose the correct option)
       -  some may appear as a result of previous choices.
 - do not change anything else.
Note: if you make an error, simply click on the cell with the error and hit the 'delete' key to reset it.</v>
      </c>
      <c r="C3" s="223"/>
    </row>
    <row r="4" spans="1:3" ht="15" customHeight="1" x14ac:dyDescent="0.35">
      <c r="A4" s="32"/>
      <c r="B4" s="14"/>
      <c r="C4" s="33"/>
    </row>
    <row r="5" spans="1:3" ht="15" customHeight="1" x14ac:dyDescent="0.35">
      <c r="A5" s="220" t="s">
        <v>195</v>
      </c>
      <c r="B5" s="231"/>
      <c r="C5" s="33"/>
    </row>
    <row r="6" spans="1:3" ht="15.65" customHeight="1" x14ac:dyDescent="0.35">
      <c r="A6" s="12">
        <v>1</v>
      </c>
      <c r="B6" s="8" t="str">
        <f>'Data discovery'!B6</f>
        <v>Data name</v>
      </c>
      <c r="C6" s="34" t="str">
        <f>'Data discovery'!C6</f>
        <v>&lt;name of the data&gt;</v>
      </c>
    </row>
    <row r="7" spans="1:3" x14ac:dyDescent="0.35">
      <c r="A7" s="12">
        <f>A6+1</f>
        <v>2</v>
      </c>
      <c r="B7" s="8" t="str">
        <f>'Data discovery'!B7</f>
        <v>Data description</v>
      </c>
      <c r="C7" s="34" t="str">
        <f>'Data discovery'!C7</f>
        <v>&lt;brief description of the data and its purpose&gt;</v>
      </c>
    </row>
    <row r="8" spans="1:3" x14ac:dyDescent="0.35">
      <c r="A8" s="12">
        <f>A7+1</f>
        <v>3</v>
      </c>
      <c r="B8" s="215" t="str">
        <f>'Data discovery'!B8:B9</f>
        <v>Current data steward</v>
      </c>
      <c r="C8" s="34" t="str">
        <f>'Data discovery'!C8</f>
        <v>&lt;name&gt;</v>
      </c>
    </row>
    <row r="9" spans="1:3" x14ac:dyDescent="0.35">
      <c r="A9" s="12"/>
      <c r="B9" s="215"/>
      <c r="C9" s="11" t="str">
        <f>'Data discovery'!C9</f>
        <v>&lt;role (ie title) of data steward&gt;</v>
      </c>
    </row>
    <row r="10" spans="1:3" x14ac:dyDescent="0.35">
      <c r="A10" s="12">
        <f>A8+1</f>
        <v>4</v>
      </c>
      <c r="B10" s="215" t="str">
        <f>'Data discovery'!B10:B11</f>
        <v>Current business owner</v>
      </c>
      <c r="C10" s="11" t="str">
        <f>'Data discovery'!C10</f>
        <v>&lt;name&gt;</v>
      </c>
    </row>
    <row r="11" spans="1:3" x14ac:dyDescent="0.35">
      <c r="A11" s="12"/>
      <c r="B11" s="215"/>
      <c r="C11" s="11" t="str">
        <f>'Data discovery'!C11</f>
        <v>&lt;role (ie title) of business owner&gt;</v>
      </c>
    </row>
    <row r="12" spans="1:3" ht="29" x14ac:dyDescent="0.35">
      <c r="A12" s="12">
        <f>A10+1</f>
        <v>5</v>
      </c>
      <c r="B12" s="8" t="str">
        <f>'Data discovery'!B20</f>
        <v>Data subject</v>
      </c>
      <c r="C12" s="34" t="str">
        <f>'Data discovery'!C20</f>
        <v>&lt;who / what's the data about? Eg individual people or business/agency, or other object or construct, …etc&gt;</v>
      </c>
    </row>
    <row r="13" spans="1:3" x14ac:dyDescent="0.35">
      <c r="A13" s="12">
        <f>A12+1</f>
        <v>6</v>
      </c>
      <c r="B13" s="8" t="str">
        <f>'Data discovery'!B21</f>
        <v>Current main data format</v>
      </c>
      <c r="C13" s="34" t="str">
        <f>IF('Data discovery'!C21="", "&lt;format type&gt;", 'Data discovery'!C21)</f>
        <v>&lt;format type&gt;</v>
      </c>
    </row>
    <row r="14" spans="1:3" x14ac:dyDescent="0.35">
      <c r="A14" s="12" t="str">
        <f>A13 &amp; "a"</f>
        <v>6a</v>
      </c>
      <c r="B14" s="8" t="str">
        <f>'Data discovery'!B22</f>
        <v>Current other format(s):</v>
      </c>
      <c r="C14" s="34" t="str">
        <f>'Data discovery'!C22</f>
        <v>&lt;other current format types&gt;</v>
      </c>
    </row>
    <row r="15" spans="1:3" x14ac:dyDescent="0.35">
      <c r="A15" s="12">
        <f>A13+1</f>
        <v>7</v>
      </c>
      <c r="B15" s="8" t="str">
        <f>'Data discovery'!B23</f>
        <v>Data source business system</v>
      </c>
      <c r="C15" s="34" t="str">
        <f>'Data discovery'!C23</f>
        <v>&lt;if it's an application and/or database&gt;</v>
      </c>
    </row>
    <row r="16" spans="1:3" ht="29" x14ac:dyDescent="0.35">
      <c r="A16" s="12">
        <f>A15+1</f>
        <v>8</v>
      </c>
      <c r="B16" s="8" t="str">
        <f>'Data discovery'!B24</f>
        <v>Has the data already been released publicly?
(Eg it currently exists as data tables, graphs or figures within a published report.)</v>
      </c>
      <c r="C16" s="130" t="str">
        <f>IF('Data discovery'!C24="yes",('Data discovery'!C24&amp;": "&amp;'Data discovery'!C25),"Hasn't already been released")</f>
        <v>Hasn't already been released</v>
      </c>
    </row>
    <row r="17" spans="1:4" ht="15.5" x14ac:dyDescent="0.35">
      <c r="A17" s="12">
        <f>A16+1</f>
        <v>9</v>
      </c>
      <c r="B17" s="191" t="str">
        <f>'Data discovery'!B29</f>
        <v>Problem releasing the data would solve / how it would solve it (ie why release the data?)</v>
      </c>
      <c r="C17" s="197" t="str">
        <f>'Data discovery'!C29</f>
        <v>&lt;refer to the what and how columns in the requests log&gt;</v>
      </c>
    </row>
    <row r="18" spans="1:4" x14ac:dyDescent="0.35">
      <c r="A18" s="12"/>
      <c r="B18" s="8"/>
      <c r="C18" s="34"/>
    </row>
    <row r="19" spans="1:4" ht="16" thickBot="1" x14ac:dyDescent="0.4">
      <c r="A19" s="220" t="s">
        <v>204</v>
      </c>
      <c r="B19" s="214"/>
      <c r="C19" s="34"/>
    </row>
    <row r="20" spans="1:4" ht="16" thickTop="1" thickBot="1" x14ac:dyDescent="0.4">
      <c r="A20" s="12">
        <f>A17+1</f>
        <v>10</v>
      </c>
      <c r="B20" s="8" t="s">
        <v>211</v>
      </c>
      <c r="C20" s="137"/>
    </row>
    <row r="21" spans="1:4" ht="30" thickTop="1" thickBot="1" x14ac:dyDescent="0.4">
      <c r="A21" s="12">
        <f>A20+1</f>
        <v>11</v>
      </c>
      <c r="B21" s="8" t="s">
        <v>212</v>
      </c>
      <c r="C21" s="137"/>
      <c r="D21" s="196" t="s">
        <v>351</v>
      </c>
    </row>
    <row r="22" spans="1:4" ht="16" thickTop="1" thickBot="1" x14ac:dyDescent="0.4">
      <c r="A22" s="12">
        <f>A21+1</f>
        <v>12</v>
      </c>
      <c r="B22" s="8" t="s">
        <v>213</v>
      </c>
      <c r="C22" s="137"/>
    </row>
    <row r="23" spans="1:4" ht="16" thickTop="1" thickBot="1" x14ac:dyDescent="0.4">
      <c r="A23" s="12" t="str">
        <f>IF((C22="yes"),A22+1&amp;"b","")</f>
        <v/>
      </c>
      <c r="B23" s="8" t="str">
        <f>IF((C22="yes"),"Restrictions on the level of detail are addressable (eg by amendments, anonymisation or confidentialisation)","")</f>
        <v/>
      </c>
      <c r="C23" s="106"/>
      <c r="D23" s="27"/>
    </row>
    <row r="24" spans="1:4" ht="15.5" thickTop="1" x14ac:dyDescent="0.35">
      <c r="A24" s="12" t="str">
        <f>IF((C22="yes"),"11b","")</f>
        <v/>
      </c>
      <c r="B24" s="129" t="str">
        <f>IF(C23="yes", "Brief details of how you'll address restrictions", "")</f>
        <v/>
      </c>
      <c r="C24" s="155"/>
      <c r="D24" s="27"/>
    </row>
    <row r="25" spans="1:4" ht="15.5" thickBot="1" x14ac:dyDescent="0.4">
      <c r="A25" s="12"/>
      <c r="B25" s="8"/>
      <c r="C25" s="34"/>
    </row>
    <row r="26" spans="1:4" ht="16.5" thickTop="1" thickBot="1" x14ac:dyDescent="0.4">
      <c r="A26" s="28"/>
      <c r="B26" s="28" t="s">
        <v>203</v>
      </c>
      <c r="C26" s="35" t="str">
        <f>IF(C22="no","Continue with prioritisation",IF(AND(C22="yes",C23="yes"),"Continue with prioritisation",IF(AND(C22="yes",C23="no"),"Stop here","")))</f>
        <v/>
      </c>
      <c r="D26" s="27"/>
    </row>
    <row r="27" spans="1:4" ht="15.5" thickTop="1" x14ac:dyDescent="0.35">
      <c r="A27" s="12"/>
      <c r="B27" s="8"/>
      <c r="C27" s="34"/>
    </row>
    <row r="28" spans="1:4" ht="15.5" x14ac:dyDescent="0.35">
      <c r="A28" s="220" t="s">
        <v>265</v>
      </c>
      <c r="B28" s="214"/>
      <c r="C28" s="34"/>
    </row>
    <row r="29" spans="1:4" ht="15.65" customHeight="1" x14ac:dyDescent="0.35">
      <c r="A29" s="224" t="s">
        <v>176</v>
      </c>
      <c r="B29" s="225"/>
      <c r="C29" s="34"/>
    </row>
    <row r="30" spans="1:4" ht="131" thickBot="1" x14ac:dyDescent="0.4">
      <c r="A30" s="12">
        <f>A22+1</f>
        <v>13</v>
      </c>
      <c r="B30" s="8" t="s">
        <v>317</v>
      </c>
      <c r="C30" s="34"/>
      <c r="D30" s="152"/>
    </row>
    <row r="31" spans="1:4" ht="16" thickTop="1" thickBot="1" x14ac:dyDescent="0.4">
      <c r="A31" s="12" t="str">
        <f>A30&amp;"a"</f>
        <v>13a</v>
      </c>
      <c r="B31" s="169" t="s">
        <v>214</v>
      </c>
      <c r="C31" s="137"/>
    </row>
    <row r="32" spans="1:4" ht="88" thickTop="1" thickBot="1" x14ac:dyDescent="0.4">
      <c r="A32" s="12"/>
      <c r="B32" s="168" t="s">
        <v>173</v>
      </c>
      <c r="C32" s="151"/>
      <c r="D32" s="52"/>
    </row>
    <row r="33" spans="1:5" ht="16" thickTop="1" thickBot="1" x14ac:dyDescent="0.4">
      <c r="A33" s="12" t="str">
        <f>A30&amp;"b"</f>
        <v>13b</v>
      </c>
      <c r="B33" s="169" t="s">
        <v>175</v>
      </c>
      <c r="C33" s="137"/>
    </row>
    <row r="34" spans="1:5" ht="44.5" thickTop="1" thickBot="1" x14ac:dyDescent="0.4">
      <c r="A34" s="12"/>
      <c r="B34" s="168" t="s">
        <v>172</v>
      </c>
      <c r="C34" s="151"/>
      <c r="D34" s="27"/>
      <c r="E34" s="52"/>
    </row>
    <row r="35" spans="1:5" ht="15.65" customHeight="1" thickTop="1" thickBot="1" x14ac:dyDescent="0.4">
      <c r="A35" s="12" t="str">
        <f>A30&amp;"c"</f>
        <v>13c</v>
      </c>
      <c r="B35" s="169" t="s">
        <v>170</v>
      </c>
      <c r="C35" s="137"/>
    </row>
    <row r="36" spans="1:5" ht="87.5" thickTop="1" x14ac:dyDescent="0.35">
      <c r="A36" s="12"/>
      <c r="B36" s="168" t="s">
        <v>171</v>
      </c>
      <c r="C36" s="37"/>
      <c r="D36" s="52"/>
      <c r="E36" s="52"/>
    </row>
    <row r="37" spans="1:5" ht="29" x14ac:dyDescent="0.35">
      <c r="A37" s="12"/>
      <c r="B37" s="18" t="s">
        <v>318</v>
      </c>
      <c r="C37" s="37"/>
    </row>
    <row r="38" spans="1:5" x14ac:dyDescent="0.35">
      <c r="A38" s="12"/>
      <c r="B38" s="18" t="s">
        <v>174</v>
      </c>
      <c r="C38" s="34">
        <f>COUNTIF(C31:C35,"yes")</f>
        <v>0</v>
      </c>
    </row>
    <row r="39" spans="1:5" x14ac:dyDescent="0.35">
      <c r="A39" s="12"/>
      <c r="B39" s="8"/>
      <c r="C39" s="37"/>
    </row>
    <row r="40" spans="1:5" x14ac:dyDescent="0.35">
      <c r="A40" s="224" t="s">
        <v>179</v>
      </c>
      <c r="B40" s="225"/>
      <c r="C40" s="34"/>
    </row>
    <row r="41" spans="1:5" ht="29.5" thickBot="1" x14ac:dyDescent="0.4">
      <c r="A41" s="12">
        <f>A30+1</f>
        <v>14</v>
      </c>
      <c r="B41" s="150" t="s">
        <v>313</v>
      </c>
      <c r="C41" s="34"/>
      <c r="D41" s="55"/>
    </row>
    <row r="42" spans="1:5" ht="16" thickTop="1" thickBot="1" x14ac:dyDescent="0.4">
      <c r="A42" s="12" t="str">
        <f>$A$41&amp;"a"</f>
        <v>14a</v>
      </c>
      <c r="B42" s="169" t="s">
        <v>261</v>
      </c>
      <c r="C42" s="137"/>
      <c r="D42" s="222"/>
    </row>
    <row r="43" spans="1:5" ht="30" thickTop="1" thickBot="1" x14ac:dyDescent="0.4">
      <c r="A43" s="12"/>
      <c r="B43" s="168" t="s">
        <v>291</v>
      </c>
      <c r="C43" s="165"/>
      <c r="D43" s="222"/>
    </row>
    <row r="44" spans="1:5" ht="16" thickTop="1" thickBot="1" x14ac:dyDescent="0.4">
      <c r="A44" s="12" t="str">
        <f>A41&amp;"b"</f>
        <v>14b</v>
      </c>
      <c r="B44" s="169" t="s">
        <v>262</v>
      </c>
      <c r="C44" s="137"/>
      <c r="D44" s="222"/>
      <c r="E44" s="52"/>
    </row>
    <row r="45" spans="1:5" ht="30" thickTop="1" thickBot="1" x14ac:dyDescent="0.4">
      <c r="A45" s="12"/>
      <c r="B45" s="168" t="s">
        <v>296</v>
      </c>
      <c r="C45" s="165"/>
      <c r="D45" s="222"/>
      <c r="E45" s="52"/>
    </row>
    <row r="46" spans="1:5" ht="16" thickTop="1" thickBot="1" x14ac:dyDescent="0.4">
      <c r="A46" s="12" t="str">
        <f>A41&amp;"c"</f>
        <v>14c</v>
      </c>
      <c r="B46" s="169" t="s">
        <v>295</v>
      </c>
      <c r="C46" s="137"/>
      <c r="D46" s="222"/>
      <c r="E46" s="52"/>
    </row>
    <row r="47" spans="1:5" ht="30" thickTop="1" thickBot="1" x14ac:dyDescent="0.4">
      <c r="A47" s="12"/>
      <c r="B47" s="168" t="s">
        <v>292</v>
      </c>
      <c r="C47" s="165"/>
      <c r="D47" s="222"/>
      <c r="E47" s="52"/>
    </row>
    <row r="48" spans="1:5" ht="16" thickTop="1" thickBot="1" x14ac:dyDescent="0.4">
      <c r="A48" s="12" t="str">
        <f>A41&amp;"d"</f>
        <v>14d</v>
      </c>
      <c r="B48" s="169" t="s">
        <v>263</v>
      </c>
      <c r="C48" s="137"/>
      <c r="D48" s="222"/>
      <c r="E48" s="52"/>
    </row>
    <row r="49" spans="1:5" ht="30" thickTop="1" thickBot="1" x14ac:dyDescent="0.4">
      <c r="A49" s="12"/>
      <c r="B49" s="168" t="s">
        <v>293</v>
      </c>
      <c r="C49" s="185"/>
      <c r="D49" s="166"/>
      <c r="E49" s="52"/>
    </row>
    <row r="50" spans="1:5" ht="16" thickTop="1" thickBot="1" x14ac:dyDescent="0.4">
      <c r="A50" s="12" t="str">
        <f>A41&amp;"e"</f>
        <v>14e</v>
      </c>
      <c r="B50" s="169" t="s">
        <v>264</v>
      </c>
      <c r="C50" s="137"/>
      <c r="D50" s="53"/>
      <c r="E50" s="52"/>
    </row>
    <row r="51" spans="1:5" ht="29.5" thickTop="1" x14ac:dyDescent="0.35">
      <c r="A51" s="12"/>
      <c r="B51" s="167" t="s">
        <v>294</v>
      </c>
      <c r="C51" s="34"/>
      <c r="D51" s="53"/>
      <c r="E51" s="52"/>
    </row>
    <row r="52" spans="1:5" x14ac:dyDescent="0.35">
      <c r="A52" s="12"/>
      <c r="B52" s="150"/>
      <c r="C52" s="151"/>
      <c r="D52" s="53"/>
      <c r="E52" s="52"/>
    </row>
    <row r="53" spans="1:5" ht="29.5" thickBot="1" x14ac:dyDescent="0.4">
      <c r="A53" s="12">
        <f>A41+1</f>
        <v>15</v>
      </c>
      <c r="B53" s="8" t="s">
        <v>312</v>
      </c>
      <c r="C53" s="34"/>
      <c r="E53" s="52"/>
    </row>
    <row r="54" spans="1:5" ht="16" thickTop="1" thickBot="1" x14ac:dyDescent="0.4">
      <c r="A54" s="12" t="str">
        <f>A53&amp;"a"</f>
        <v>15a</v>
      </c>
      <c r="B54" s="169" t="s">
        <v>310</v>
      </c>
      <c r="C54" s="137"/>
      <c r="E54" s="52"/>
    </row>
    <row r="55" spans="1:5" ht="16" thickTop="1" thickBot="1" x14ac:dyDescent="0.4">
      <c r="A55" s="38"/>
      <c r="B55" s="167" t="s">
        <v>311</v>
      </c>
      <c r="C55" s="151"/>
      <c r="E55" s="52"/>
    </row>
    <row r="56" spans="1:5" ht="16" thickTop="1" thickBot="1" x14ac:dyDescent="0.4">
      <c r="A56" s="12" t="str">
        <f>A53&amp;"b"</f>
        <v>15b</v>
      </c>
      <c r="B56" s="169" t="s">
        <v>261</v>
      </c>
      <c r="C56" s="137"/>
      <c r="D56" s="53"/>
      <c r="E56" s="52"/>
    </row>
    <row r="57" spans="1:5" ht="16" thickTop="1" thickBot="1" x14ac:dyDescent="0.4">
      <c r="A57" s="12"/>
      <c r="B57" s="167" t="s">
        <v>309</v>
      </c>
      <c r="C57" s="151"/>
      <c r="E57" s="52"/>
    </row>
    <row r="58" spans="1:5" ht="16" thickTop="1" thickBot="1" x14ac:dyDescent="0.4">
      <c r="A58" s="12" t="str">
        <f>A53&amp;"c"</f>
        <v>15c</v>
      </c>
      <c r="B58" s="169" t="s">
        <v>307</v>
      </c>
      <c r="C58" s="137"/>
      <c r="D58" s="53"/>
      <c r="E58" s="52"/>
    </row>
    <row r="59" spans="1:5" ht="30" thickTop="1" thickBot="1" x14ac:dyDescent="0.4">
      <c r="A59" s="12"/>
      <c r="B59" s="167" t="s">
        <v>308</v>
      </c>
      <c r="C59" s="151"/>
      <c r="E59" s="52"/>
    </row>
    <row r="60" spans="1:5" ht="16" thickTop="1" thickBot="1" x14ac:dyDescent="0.4">
      <c r="A60" s="12" t="str">
        <f>A53&amp;"d"</f>
        <v>15d</v>
      </c>
      <c r="B60" s="169" t="s">
        <v>305</v>
      </c>
      <c r="C60" s="137"/>
      <c r="D60" s="53"/>
      <c r="E60" s="52"/>
    </row>
    <row r="61" spans="1:5" ht="16" thickTop="1" thickBot="1" x14ac:dyDescent="0.4">
      <c r="A61" s="12"/>
      <c r="B61" s="167" t="s">
        <v>306</v>
      </c>
      <c r="C61" s="151"/>
      <c r="E61" s="52"/>
    </row>
    <row r="62" spans="1:5" ht="16" thickTop="1" thickBot="1" x14ac:dyDescent="0.4">
      <c r="A62" s="12" t="str">
        <f>A53&amp;"e"</f>
        <v>15e</v>
      </c>
      <c r="B62" s="169" t="s">
        <v>303</v>
      </c>
      <c r="C62" s="137"/>
      <c r="D62" s="53"/>
      <c r="E62" s="52"/>
    </row>
    <row r="63" spans="1:5" ht="30" thickTop="1" thickBot="1" x14ac:dyDescent="0.4">
      <c r="A63" s="12"/>
      <c r="B63" s="167" t="s">
        <v>304</v>
      </c>
      <c r="C63" s="151"/>
      <c r="D63" s="19"/>
      <c r="E63" s="52"/>
    </row>
    <row r="64" spans="1:5" ht="16" thickTop="1" thickBot="1" x14ac:dyDescent="0.4">
      <c r="A64" s="12" t="str">
        <f>A53&amp;"f"</f>
        <v>15f</v>
      </c>
      <c r="B64" s="169" t="s">
        <v>302</v>
      </c>
      <c r="C64" s="137"/>
      <c r="D64" s="53"/>
      <c r="E64" s="52"/>
    </row>
    <row r="65" spans="1:5" ht="16" thickTop="1" thickBot="1" x14ac:dyDescent="0.4">
      <c r="A65" s="12"/>
      <c r="B65" s="167" t="s">
        <v>297</v>
      </c>
      <c r="C65" s="151"/>
      <c r="E65" s="52"/>
    </row>
    <row r="66" spans="1:5" ht="16" thickTop="1" thickBot="1" x14ac:dyDescent="0.4">
      <c r="A66" s="12" t="str">
        <f>A53&amp;"g"</f>
        <v>15g</v>
      </c>
      <c r="B66" s="169" t="s">
        <v>301</v>
      </c>
      <c r="C66" s="137"/>
      <c r="D66" s="53"/>
      <c r="E66" s="52"/>
    </row>
    <row r="67" spans="1:5" ht="30" thickTop="1" thickBot="1" x14ac:dyDescent="0.4">
      <c r="A67" s="12"/>
      <c r="B67" s="167" t="s">
        <v>298</v>
      </c>
      <c r="C67" s="151"/>
      <c r="D67" s="52"/>
      <c r="E67" s="52"/>
    </row>
    <row r="68" spans="1:5" ht="16" thickTop="1" thickBot="1" x14ac:dyDescent="0.4">
      <c r="A68" s="12" t="str">
        <f>A53&amp;"h"</f>
        <v>15h</v>
      </c>
      <c r="B68" s="169" t="s">
        <v>300</v>
      </c>
      <c r="C68" s="137"/>
      <c r="D68" s="52"/>
      <c r="E68" s="52"/>
    </row>
    <row r="69" spans="1:5" ht="29.5" thickTop="1" x14ac:dyDescent="0.35">
      <c r="A69" s="38"/>
      <c r="B69" s="167" t="s">
        <v>299</v>
      </c>
      <c r="C69" s="34"/>
      <c r="D69" s="52"/>
      <c r="E69" s="52"/>
    </row>
    <row r="70" spans="1:5" x14ac:dyDescent="0.35">
      <c r="A70" s="38"/>
      <c r="B70" s="18" t="s">
        <v>177</v>
      </c>
      <c r="C70" s="34">
        <f>COUNTIF(C42:C68,"yes")</f>
        <v>0</v>
      </c>
      <c r="D70" s="52"/>
      <c r="E70" s="52"/>
    </row>
    <row r="71" spans="1:5" x14ac:dyDescent="0.35">
      <c r="A71" s="38"/>
      <c r="B71" s="19"/>
      <c r="C71" s="34"/>
      <c r="D71" s="52"/>
      <c r="E71" s="52"/>
    </row>
    <row r="72" spans="1:5" ht="15.5" thickBot="1" x14ac:dyDescent="0.4">
      <c r="A72" s="224" t="s">
        <v>180</v>
      </c>
      <c r="B72" s="225"/>
      <c r="C72" s="34"/>
      <c r="D72" s="52"/>
      <c r="E72" s="52"/>
    </row>
    <row r="73" spans="1:5" ht="16" thickTop="1" thickBot="1" x14ac:dyDescent="0.4">
      <c r="A73" s="39">
        <f>A53+1</f>
        <v>16</v>
      </c>
      <c r="B73" s="164" t="s">
        <v>314</v>
      </c>
      <c r="C73" s="137"/>
      <c r="D73" s="52"/>
    </row>
    <row r="74" spans="1:5" ht="15.5" thickTop="1" x14ac:dyDescent="0.35">
      <c r="A74" s="39"/>
      <c r="B74" s="21" t="s">
        <v>356</v>
      </c>
      <c r="C74" s="151"/>
      <c r="D74" s="52"/>
    </row>
    <row r="75" spans="1:5" x14ac:dyDescent="0.35">
      <c r="A75" s="12"/>
      <c r="B75" s="18" t="s">
        <v>178</v>
      </c>
      <c r="C75" s="40" t="str">
        <f>IF(C73="yes",1,IF(C73="no",0.5,"please select yes or no above"))</f>
        <v>please select yes or no above</v>
      </c>
      <c r="D75" s="52"/>
    </row>
    <row r="76" spans="1:5" x14ac:dyDescent="0.35">
      <c r="A76" s="12"/>
      <c r="B76" s="8"/>
      <c r="C76" s="34"/>
      <c r="D76" s="52"/>
    </row>
    <row r="77" spans="1:5" x14ac:dyDescent="0.35">
      <c r="A77" s="12"/>
      <c r="B77" s="31" t="s">
        <v>266</v>
      </c>
      <c r="C77" s="41">
        <f>IF(C73="yes",(C38+C70)*C75,
IF(C73="no",(C38+C70)*C75, 0))</f>
        <v>0</v>
      </c>
      <c r="D77" s="52"/>
    </row>
    <row r="78" spans="1:5" ht="29" x14ac:dyDescent="0.35">
      <c r="A78" s="12"/>
      <c r="B78" s="21"/>
      <c r="C78" s="42" t="s">
        <v>198</v>
      </c>
    </row>
    <row r="79" spans="1:5" ht="15.65" customHeight="1" x14ac:dyDescent="0.35">
      <c r="A79" s="12"/>
      <c r="B79" s="19"/>
      <c r="C79" s="34"/>
    </row>
    <row r="80" spans="1:5" ht="15.65" customHeight="1" x14ac:dyDescent="0.35">
      <c r="A80" s="220" t="s">
        <v>270</v>
      </c>
      <c r="B80" s="214"/>
      <c r="C80" s="34"/>
    </row>
    <row r="81" spans="1:4" ht="15.5" thickBot="1" x14ac:dyDescent="0.4">
      <c r="A81" s="224" t="s">
        <v>155</v>
      </c>
      <c r="B81" s="225"/>
      <c r="C81" s="34"/>
      <c r="D81" s="52"/>
    </row>
    <row r="82" spans="1:4" ht="16" thickTop="1" thickBot="1" x14ac:dyDescent="0.4">
      <c r="A82" s="12">
        <f>A73+1</f>
        <v>17</v>
      </c>
      <c r="B82" s="29" t="s">
        <v>215</v>
      </c>
      <c r="C82" s="138"/>
      <c r="D82" s="52"/>
    </row>
    <row r="83" spans="1:4" ht="15.5" thickTop="1" x14ac:dyDescent="0.35">
      <c r="A83" s="12"/>
      <c r="B83" s="21" t="s">
        <v>159</v>
      </c>
      <c r="C83" s="13">
        <f>IF(C82="",0,
IF(C82="low (under 1 week)",1,
IF(C82="medium (under 2 weeks)",2,
IF(C82="high (under 4 weeks)",3,
IF(C82="very high (4 weeks or more)",4)))))</f>
        <v>0</v>
      </c>
      <c r="D83" s="52"/>
    </row>
    <row r="84" spans="1:4" x14ac:dyDescent="0.35">
      <c r="A84" s="12"/>
      <c r="B84" s="20"/>
      <c r="C84" s="13"/>
      <c r="D84" s="52"/>
    </row>
    <row r="85" spans="1:4" ht="15.5" thickBot="1" x14ac:dyDescent="0.4">
      <c r="A85" s="224" t="s">
        <v>158</v>
      </c>
      <c r="B85" s="225"/>
      <c r="C85" s="13"/>
    </row>
    <row r="86" spans="1:4" ht="16" thickTop="1" thickBot="1" x14ac:dyDescent="0.4">
      <c r="A86" s="12">
        <f>A82+1</f>
        <v>18</v>
      </c>
      <c r="B86" s="8" t="s">
        <v>226</v>
      </c>
      <c r="C86" s="137"/>
    </row>
    <row r="87" spans="1:4" ht="15.5" thickTop="1" x14ac:dyDescent="0.35">
      <c r="A87" s="12" t="str">
        <f>IF((C86="Yes"),A86&amp;"a","")</f>
        <v/>
      </c>
      <c r="B87" s="8" t="str">
        <f>IF((C86="Yes"),"Brief details of required technical infrastructure","")</f>
        <v/>
      </c>
      <c r="C87" s="13"/>
      <c r="D87" s="52"/>
    </row>
    <row r="88" spans="1:4" x14ac:dyDescent="0.35">
      <c r="A88" s="12" t="str">
        <f>IF((C86="Yes"),A86&amp;"b","")</f>
        <v/>
      </c>
      <c r="B88" s="20" t="str">
        <f>IF((C86="Yes"), "Effort required to implement the required technical infrastructure","")</f>
        <v/>
      </c>
      <c r="C88" s="13"/>
    </row>
    <row r="89" spans="1:4" x14ac:dyDescent="0.35">
      <c r="A89" s="12"/>
      <c r="B89" s="18" t="s">
        <v>156</v>
      </c>
      <c r="C89" s="13">
        <f>IF(AND(C86="yes",C88="low (under 1 month)"),1,
IF(AND(C86="yes",C88="medium (under 3 months)"),2,
IF(AND(C86="yes",C88="high (under 6 months)"),3,
IF(AND(C86="yes",C88="very high (6 months or more)"),4,0))))</f>
        <v>0</v>
      </c>
    </row>
    <row r="90" spans="1:4" x14ac:dyDescent="0.35">
      <c r="A90" s="12"/>
      <c r="B90" s="18"/>
      <c r="C90" s="13"/>
    </row>
    <row r="91" spans="1:4" ht="15.5" thickBot="1" x14ac:dyDescent="0.4">
      <c r="A91" s="224" t="s">
        <v>157</v>
      </c>
      <c r="B91" s="225"/>
      <c r="C91" s="13"/>
    </row>
    <row r="92" spans="1:4" ht="16" thickTop="1" thickBot="1" x14ac:dyDescent="0.4">
      <c r="A92" s="12">
        <f>A86+1</f>
        <v>19</v>
      </c>
      <c r="B92" s="8" t="s">
        <v>216</v>
      </c>
      <c r="C92" s="138"/>
    </row>
    <row r="93" spans="1:4" ht="15.5" thickTop="1" x14ac:dyDescent="0.35">
      <c r="A93" s="12"/>
      <c r="B93" s="18" t="s">
        <v>156</v>
      </c>
      <c r="C93" s="36">
        <f>IF(C92="",0,
IF(C92="low (under 1 week)",1,
IF(C92="medium (under 2 weeks)",2,
IF(C92="high (under 4 weeks)",3,
IF(C92="very high (4 weeks or more)",4)))))</f>
        <v>0</v>
      </c>
    </row>
    <row r="94" spans="1:4" x14ac:dyDescent="0.35">
      <c r="A94" s="12"/>
      <c r="B94" s="18" t="str">
        <f>IF(('Data discovery'!C16="yes"),"Consider the implications of the change in Data Steward","")</f>
        <v/>
      </c>
      <c r="C94" s="13"/>
    </row>
    <row r="95" spans="1:4" ht="15.5" thickBot="1" x14ac:dyDescent="0.4">
      <c r="A95" s="224" t="s">
        <v>160</v>
      </c>
      <c r="B95" s="225"/>
      <c r="C95" s="13"/>
    </row>
    <row r="96" spans="1:4" ht="16" thickTop="1" thickBot="1" x14ac:dyDescent="0.4">
      <c r="A96" s="12">
        <f>A92+1</f>
        <v>20</v>
      </c>
      <c r="B96" s="8" t="s">
        <v>217</v>
      </c>
      <c r="C96" s="138"/>
    </row>
    <row r="97" spans="1:5" ht="16" thickTop="1" x14ac:dyDescent="0.35">
      <c r="A97" s="12"/>
      <c r="B97" s="18" t="s">
        <v>156</v>
      </c>
      <c r="C97" s="13">
        <f>IF(C96="",0,
IF(C96="low (under 1 week)",1,
IF(C96="medium (under 2 weeks)",2,
IF(C96="high (under 4 weeks)",3,
IF(C96="very high (4 weeks or more)",4)))))</f>
        <v>0</v>
      </c>
      <c r="D97" s="54"/>
      <c r="E97" s="54"/>
    </row>
    <row r="98" spans="1:5" ht="15.5" x14ac:dyDescent="0.35">
      <c r="A98" s="43" t="str">
        <f>IF(('Data discovery'!B21="yes"),"Consider the implications of the change in Data Steward","")</f>
        <v/>
      </c>
      <c r="B98" s="18" t="str">
        <f>IF(('Data discovery'!C21="yes"),"Consider the implications of the change in Data Steward","")</f>
        <v/>
      </c>
      <c r="C98" s="105"/>
      <c r="D98" s="52"/>
    </row>
    <row r="99" spans="1:5" x14ac:dyDescent="0.35">
      <c r="A99" s="12"/>
      <c r="B99" s="31" t="s">
        <v>267</v>
      </c>
      <c r="C99" s="41">
        <f>SUM(C83,C89,C93,C97)</f>
        <v>0</v>
      </c>
      <c r="D99" s="52"/>
    </row>
    <row r="100" spans="1:5" ht="29" x14ac:dyDescent="0.35">
      <c r="A100" s="12"/>
      <c r="B100" s="21"/>
      <c r="C100" s="40" t="s">
        <v>199</v>
      </c>
      <c r="D100" s="52"/>
    </row>
    <row r="101" spans="1:5" x14ac:dyDescent="0.35">
      <c r="A101" s="12"/>
      <c r="B101" s="21"/>
      <c r="C101" s="40"/>
    </row>
    <row r="102" spans="1:5" ht="15.5" x14ac:dyDescent="0.35">
      <c r="A102" s="220" t="s">
        <v>202</v>
      </c>
      <c r="B102" s="214"/>
      <c r="C102" s="34"/>
      <c r="D102" s="51"/>
    </row>
    <row r="103" spans="1:5" x14ac:dyDescent="0.35">
      <c r="A103" s="12">
        <f>A96+1</f>
        <v>21</v>
      </c>
      <c r="B103" s="8" t="str">
        <f>B22</f>
        <v>Restrictions on releasing the data (eg privacy, commercial intellectual property, etc.)</v>
      </c>
      <c r="C103" s="13">
        <f>C22</f>
        <v>0</v>
      </c>
    </row>
    <row r="104" spans="1:5" x14ac:dyDescent="0.35">
      <c r="A104" s="12" t="str">
        <f>IF((C103="yes"),A103&amp;"a","")</f>
        <v/>
      </c>
      <c r="B104" s="8" t="str">
        <f>IF((C103="Yes"),"Brief detail of restriction","")</f>
        <v/>
      </c>
      <c r="C104" s="56"/>
    </row>
    <row r="105" spans="1:5" x14ac:dyDescent="0.35">
      <c r="A105" s="12" t="str">
        <f>IF((C103="yes"),A103&amp;"b","")</f>
        <v/>
      </c>
      <c r="B105" s="8" t="str">
        <f>B23</f>
        <v/>
      </c>
      <c r="C105" s="44" t="str">
        <f>IF(C23="", "", C23)</f>
        <v/>
      </c>
      <c r="D105" s="52"/>
    </row>
    <row r="106" spans="1:5" ht="15.5" thickBot="1" x14ac:dyDescent="0.4">
      <c r="A106" s="12"/>
      <c r="B106" s="8"/>
      <c r="C106" s="44"/>
    </row>
    <row r="107" spans="1:5" ht="16" thickTop="1" thickBot="1" x14ac:dyDescent="0.4">
      <c r="A107" s="12">
        <f>A103+1</f>
        <v>22</v>
      </c>
      <c r="B107" s="8" t="s">
        <v>220</v>
      </c>
      <c r="C107" s="138" t="s">
        <v>69</v>
      </c>
    </row>
    <row r="108" spans="1:5" ht="15.5" thickTop="1" x14ac:dyDescent="0.35">
      <c r="A108" s="12"/>
      <c r="B108" s="30" t="s">
        <v>207</v>
      </c>
      <c r="C108" s="13"/>
    </row>
    <row r="109" spans="1:5" ht="15.5" thickBot="1" x14ac:dyDescent="0.4">
      <c r="A109" s="12"/>
      <c r="B109" s="8"/>
      <c r="C109" s="44"/>
    </row>
    <row r="110" spans="1:5" ht="16" thickTop="1" thickBot="1" x14ac:dyDescent="0.4">
      <c r="A110" s="12">
        <f>A107+1</f>
        <v>23</v>
      </c>
      <c r="B110" s="8" t="s">
        <v>218</v>
      </c>
      <c r="C110" s="137"/>
    </row>
    <row r="111" spans="1:5" ht="16" thickTop="1" thickBot="1" x14ac:dyDescent="0.4">
      <c r="A111" s="12"/>
      <c r="B111" s="18" t="s">
        <v>13</v>
      </c>
      <c r="C111" s="13"/>
    </row>
    <row r="112" spans="1:5" ht="15.5" thickBot="1" x14ac:dyDescent="0.4">
      <c r="A112" s="12">
        <f>A110+1</f>
        <v>24</v>
      </c>
      <c r="B112" s="8" t="s">
        <v>219</v>
      </c>
      <c r="C112" s="139" t="s">
        <v>260</v>
      </c>
      <c r="D112" s="10"/>
    </row>
    <row r="113" spans="1:4" ht="15.5" thickBot="1" x14ac:dyDescent="0.4">
      <c r="A113" s="12"/>
      <c r="B113" s="21"/>
      <c r="C113" s="34"/>
      <c r="D113" s="10"/>
    </row>
    <row r="114" spans="1:4" ht="16" thickTop="1" thickBot="1" x14ac:dyDescent="0.4">
      <c r="A114" s="12">
        <f>A112+1</f>
        <v>25</v>
      </c>
      <c r="B114" s="8" t="s">
        <v>221</v>
      </c>
      <c r="C114" s="140"/>
      <c r="D114" s="10"/>
    </row>
    <row r="115" spans="1:4" ht="16" thickTop="1" thickBot="1" x14ac:dyDescent="0.4">
      <c r="A115" s="12"/>
      <c r="B115" s="18" t="s">
        <v>222</v>
      </c>
      <c r="C115" s="13"/>
      <c r="D115" s="10"/>
    </row>
    <row r="116" spans="1:4" ht="16.5" thickTop="1" thickBot="1" x14ac:dyDescent="0.4">
      <c r="A116" s="12">
        <f>A114+1</f>
        <v>26</v>
      </c>
      <c r="B116" s="8" t="s">
        <v>223</v>
      </c>
      <c r="C116" s="141"/>
      <c r="D116" s="10"/>
    </row>
    <row r="117" spans="1:4" ht="16" thickTop="1" thickBot="1" x14ac:dyDescent="0.4">
      <c r="A117" s="12">
        <f>A116+1</f>
        <v>27</v>
      </c>
      <c r="B117" s="8" t="s">
        <v>252</v>
      </c>
      <c r="C117" s="137"/>
    </row>
    <row r="118" spans="1:4" ht="58.5" thickTop="1" x14ac:dyDescent="0.35">
      <c r="A118" s="12"/>
      <c r="B118" s="18" t="s">
        <v>200</v>
      </c>
      <c r="C118" s="13"/>
    </row>
    <row r="119" spans="1:4" x14ac:dyDescent="0.35">
      <c r="A119" s="12" t="str">
        <f>IF((C117="Yes"), A117&amp;"a","")</f>
        <v/>
      </c>
      <c r="B119" s="8" t="str">
        <f>IF((C117="Yes"), "Details of high level risks (risk, likelihood, impact, mitigation)","")</f>
        <v/>
      </c>
      <c r="C119" s="13"/>
    </row>
    <row r="120" spans="1:4" ht="15" customHeight="1" x14ac:dyDescent="0.35">
      <c r="A120" s="12"/>
      <c r="B120" s="8"/>
      <c r="C120" s="13"/>
    </row>
    <row r="121" spans="1:4" ht="15.5" x14ac:dyDescent="0.35">
      <c r="A121" s="220" t="s">
        <v>14</v>
      </c>
      <c r="B121" s="226"/>
      <c r="C121" s="45"/>
    </row>
    <row r="122" spans="1:4" x14ac:dyDescent="0.35">
      <c r="A122" s="12">
        <f>A117+1</f>
        <v>28</v>
      </c>
      <c r="B122" s="8" t="s">
        <v>268</v>
      </c>
      <c r="C122" s="34">
        <f>C77</f>
        <v>0</v>
      </c>
    </row>
    <row r="123" spans="1:4" x14ac:dyDescent="0.35">
      <c r="A123" s="12">
        <f>A122+1</f>
        <v>29</v>
      </c>
      <c r="B123" s="8" t="s">
        <v>269</v>
      </c>
      <c r="C123" s="34">
        <f>C99</f>
        <v>0</v>
      </c>
    </row>
    <row r="124" spans="1:4" ht="15.65" customHeight="1" x14ac:dyDescent="0.35">
      <c r="A124" s="12">
        <f>A123+1</f>
        <v>30</v>
      </c>
      <c r="B124" s="8" t="str">
        <f>B117</f>
        <v>High-level risks associated with releasing the data for re-use</v>
      </c>
      <c r="C124" s="34" t="str">
        <f>IF(C117="", "", C117 &amp; ". " &amp; C119)</f>
        <v/>
      </c>
      <c r="D124" s="221"/>
    </row>
    <row r="125" spans="1:4" x14ac:dyDescent="0.35">
      <c r="A125" s="12"/>
      <c r="B125" s="19"/>
      <c r="C125" s="11"/>
      <c r="D125" s="221"/>
    </row>
    <row r="126" spans="1:4" x14ac:dyDescent="0.35">
      <c r="A126" s="12">
        <f>A124+1</f>
        <v>31</v>
      </c>
      <c r="B126" s="8" t="s">
        <v>161</v>
      </c>
      <c r="C126" s="46" t="str">
        <f>CONCATENATE(C122, " : ", C123)</f>
        <v>0 : 0</v>
      </c>
      <c r="D126" s="221"/>
    </row>
    <row r="127" spans="1:4" ht="29" x14ac:dyDescent="0.35">
      <c r="A127" s="12" t="str">
        <f>A126&amp;"a"</f>
        <v>31a</v>
      </c>
      <c r="B127" s="17" t="s">
        <v>316</v>
      </c>
      <c r="C127" s="45">
        <f>'Lookups and calculations'!B34</f>
        <v>16</v>
      </c>
    </row>
    <row r="128" spans="1:4" ht="29" x14ac:dyDescent="0.35">
      <c r="A128" s="12" t="str">
        <f>A126&amp;"b"</f>
        <v>31b</v>
      </c>
      <c r="B128" s="17" t="s">
        <v>315</v>
      </c>
      <c r="C128" s="45">
        <f>'Lookups and calculations'!B50</f>
        <v>16</v>
      </c>
    </row>
    <row r="129" spans="1:5" ht="15.5" thickBot="1" x14ac:dyDescent="0.4">
      <c r="A129" s="12"/>
      <c r="B129" s="49"/>
      <c r="C129" s="13"/>
    </row>
    <row r="130" spans="1:5" ht="16" thickTop="1" thickBot="1" x14ac:dyDescent="0.4">
      <c r="A130" s="12">
        <f>A126+1</f>
        <v>32</v>
      </c>
      <c r="B130" s="8" t="s">
        <v>208</v>
      </c>
      <c r="C130" s="138" t="s">
        <v>209</v>
      </c>
      <c r="D130" s="26"/>
      <c r="E130" s="26"/>
    </row>
    <row r="131" spans="1:5" ht="16" thickTop="1" thickBot="1" x14ac:dyDescent="0.4">
      <c r="A131" s="57"/>
      <c r="B131" s="47"/>
      <c r="C131" s="48"/>
      <c r="D131" s="26"/>
      <c r="E131" s="26"/>
    </row>
    <row r="132" spans="1:5" ht="15.5" thickTop="1" x14ac:dyDescent="0.35">
      <c r="A132" s="25"/>
      <c r="B132" s="26"/>
      <c r="C132" s="26"/>
      <c r="D132" s="26"/>
      <c r="E132" s="26"/>
    </row>
    <row r="133" spans="1:5" x14ac:dyDescent="0.35">
      <c r="A133" s="25"/>
      <c r="B133" s="26"/>
      <c r="C133" s="26"/>
      <c r="D133" s="26"/>
      <c r="E133" s="26"/>
    </row>
    <row r="134" spans="1:5" x14ac:dyDescent="0.35">
      <c r="A134" s="25"/>
      <c r="B134" s="26"/>
      <c r="C134" s="26"/>
      <c r="D134" s="26"/>
      <c r="E134" s="26"/>
    </row>
    <row r="135" spans="1:5" x14ac:dyDescent="0.35">
      <c r="A135" s="25"/>
      <c r="B135" s="26"/>
      <c r="C135" s="26"/>
    </row>
    <row r="136" spans="1:5" x14ac:dyDescent="0.35">
      <c r="A136" s="25"/>
      <c r="B136" s="26"/>
      <c r="C136" s="26"/>
    </row>
  </sheetData>
  <mergeCells count="20">
    <mergeCell ref="A1:B1"/>
    <mergeCell ref="A2:B2"/>
    <mergeCell ref="A5:B5"/>
    <mergeCell ref="B8:B9"/>
    <mergeCell ref="B10:B11"/>
    <mergeCell ref="A28:B28"/>
    <mergeCell ref="D124:D126"/>
    <mergeCell ref="D42:D48"/>
    <mergeCell ref="B3:C3"/>
    <mergeCell ref="A29:B29"/>
    <mergeCell ref="A40:B40"/>
    <mergeCell ref="A19:B19"/>
    <mergeCell ref="A121:B121"/>
    <mergeCell ref="A80:B80"/>
    <mergeCell ref="A102:B102"/>
    <mergeCell ref="A72:B72"/>
    <mergeCell ref="A81:B81"/>
    <mergeCell ref="A85:B85"/>
    <mergeCell ref="A91:B91"/>
    <mergeCell ref="A95:B95"/>
  </mergeCells>
  <conditionalFormatting sqref="C87 C89:C90">
    <cfRule type="expression" dxfId="30" priority="91" stopIfTrue="1">
      <formula>B87="Brief details of required technical infrastructure"</formula>
    </cfRule>
  </conditionalFormatting>
  <conditionalFormatting sqref="C91">
    <cfRule type="expression" dxfId="29" priority="94" stopIfTrue="1">
      <formula>B91="What effort will be required to amend, anonymise or confidentialise the data?"</formula>
    </cfRule>
  </conditionalFormatting>
  <conditionalFormatting sqref="C119:C120">
    <cfRule type="expression" dxfId="28" priority="96" stopIfTrue="1">
      <formula>B119="Details of high level risks (Risk, Likelihood, Impact, Mitigation)"</formula>
    </cfRule>
  </conditionalFormatting>
  <conditionalFormatting sqref="C127:C129">
    <cfRule type="expression" dxfId="27" priority="97" stopIfTrue="1">
      <formula>B127="What are the main reasons for not releasing this data?"</formula>
    </cfRule>
  </conditionalFormatting>
  <conditionalFormatting sqref="C124:C125">
    <cfRule type="cellIs" dxfId="26" priority="100" stopIfTrue="1" operator="lessThanOrEqual">
      <formula>0</formula>
    </cfRule>
  </conditionalFormatting>
  <conditionalFormatting sqref="C122:C123">
    <cfRule type="cellIs" dxfId="25" priority="101" stopIfTrue="1" operator="equal">
      <formula>"Good candidate"</formula>
    </cfRule>
    <cfRule type="cellIs" dxfId="24" priority="102" stopIfTrue="1" operator="equal">
      <formula>"Great candidate"</formula>
    </cfRule>
    <cfRule type="cellIs" dxfId="23" priority="103" stopIfTrue="1" operator="equal">
      <formula>"Not a good candidate"</formula>
    </cfRule>
  </conditionalFormatting>
  <conditionalFormatting sqref="C104:C106 C109">
    <cfRule type="expression" dxfId="22" priority="73" stopIfTrue="1">
      <formula>B104="Brief detail of restriction"</formula>
    </cfRule>
  </conditionalFormatting>
  <conditionalFormatting sqref="B94">
    <cfRule type="expression" dxfId="21" priority="63">
      <formula>B94="Consider the implications of the change in Data Steward"</formula>
    </cfRule>
  </conditionalFormatting>
  <conditionalFormatting sqref="C88">
    <cfRule type="expression" dxfId="20" priority="54">
      <formula>B88="Effort required to implement the required technical infrastructure"</formula>
    </cfRule>
  </conditionalFormatting>
  <conditionalFormatting sqref="C83">
    <cfRule type="expression" dxfId="19" priority="53" stopIfTrue="1">
      <formula>B83="Brief details of required technical infrastructure"</formula>
    </cfRule>
  </conditionalFormatting>
  <conditionalFormatting sqref="C93">
    <cfRule type="expression" dxfId="18" priority="52" stopIfTrue="1">
      <formula>B93="Brief details of required technical infrastructure"</formula>
    </cfRule>
  </conditionalFormatting>
  <conditionalFormatting sqref="B98">
    <cfRule type="expression" dxfId="17" priority="51">
      <formula>B98="Consider the implications of the change in Data Steward"</formula>
    </cfRule>
  </conditionalFormatting>
  <conditionalFormatting sqref="A98">
    <cfRule type="expression" dxfId="16" priority="50">
      <formula>A98="Consider the implications of the change in Data Steward"</formula>
    </cfRule>
  </conditionalFormatting>
  <conditionalFormatting sqref="C97">
    <cfRule type="expression" dxfId="15" priority="49" stopIfTrue="1">
      <formula>B97="Brief details of required technical infrastructure"</formula>
    </cfRule>
  </conditionalFormatting>
  <conditionalFormatting sqref="C25">
    <cfRule type="expression" dxfId="14" priority="8" stopIfTrue="1">
      <formula>B25="Can those restrictions be overcome?"</formula>
    </cfRule>
  </conditionalFormatting>
  <conditionalFormatting sqref="C26">
    <cfRule type="expression" dxfId="13" priority="5">
      <formula>C26="Stop here"</formula>
    </cfRule>
    <cfRule type="expression" dxfId="12" priority="6">
      <formula>C26="Continue with prioritisation"</formula>
    </cfRule>
  </conditionalFormatting>
  <conditionalFormatting sqref="C23">
    <cfRule type="expression" dxfId="11" priority="2">
      <formula>B23="Restrictions on the level of detail are addressable (eg by amendments, anonymisation or confidentialisation)"</formula>
    </cfRule>
  </conditionalFormatting>
  <conditionalFormatting sqref="C24">
    <cfRule type="expression" dxfId="10" priority="1" stopIfTrue="1">
      <formula>B24="Brief details of how you'll address restrictions"</formula>
    </cfRule>
  </conditionalFormatting>
  <dataValidations xWindow="1079" yWindow="597" count="1">
    <dataValidation type="list" allowBlank="1" showInputMessage="1" showErrorMessage="1" sqref="C91" xr:uid="{79ED393F-A6F5-4304-A886-B4F963603544}">
      <formula1>Effort1</formula1>
    </dataValidation>
  </dataValidations>
  <pageMargins left="0.7" right="0.7" top="0.75" bottom="0.75" header="0.3" footer="0.3"/>
  <pageSetup orientation="portrait" horizontalDpi="90" verticalDpi="90" r:id="rId1"/>
  <headerFooter>
    <oddHeader>&amp;L&amp;16&amp;F&amp;R&amp;G</oddHeader>
  </headerFooter>
  <legacyDrawingHF r:id="rId2"/>
  <extLst>
    <ext xmlns:x14="http://schemas.microsoft.com/office/spreadsheetml/2009/9/main" uri="{CCE6A557-97BC-4b89-ADB6-D9C93CAAB3DF}">
      <x14:dataValidations xmlns:xm="http://schemas.microsoft.com/office/excel/2006/main" xWindow="1079" yWindow="597" count="7">
        <x14:dataValidation type="list" allowBlank="1" showInputMessage="1" showErrorMessage="1" promptTitle="Schedule" prompt="Please choose the management / update schedule." xr:uid="{15C159FB-2157-4911-8AC8-6A90DCA8745C}">
          <x14:formula1>
            <xm:f>'Lookups and calculations'!$D$6:$D$12</xm:f>
          </x14:formula1>
          <xm:sqref>C116</xm:sqref>
        </x14:dataValidation>
        <x14:dataValidation type="list" allowBlank="1" showInputMessage="1" showErrorMessage="1" promptTitle="File format" prompt="Choose primary file format" xr:uid="{6B82093E-4E6A-42A9-B48D-84F66280267E}">
          <x14:formula1>
            <xm:f>'Lookups and calculations'!$A$6:$A$18</xm:f>
          </x14:formula1>
          <xm:sqref>C110</xm:sqref>
        </x14:dataValidation>
        <x14:dataValidation type="list" allowBlank="1" showInputMessage="1" showErrorMessage="1" promptTitle="Yes / No" prompt="Please choose 'yes' or 'no'." xr:uid="{67B7C91F-9747-4D24-BFF7-604A224DCFFD}">
          <x14:formula1>
            <xm:f>'Lookups and calculations'!$B$6:$B$7</xm:f>
          </x14:formula1>
          <xm:sqref>C56 C86 C31 C33 C35 C20:C23 C50 C42 C44 C46 C48 C58 C60 C62 C64 C66 C68 C54 C73 C117</xm:sqref>
        </x14:dataValidation>
        <x14:dataValidation type="list" allowBlank="1" showInputMessage="1" showErrorMessage="1" promptTitle="Effort for maintenance" prompt="Choose how much effort data and metadata maintenance is likely to take." xr:uid="{739074AE-86A3-4925-B541-BB2425EB9D7B}">
          <x14:formula1>
            <xm:f>'Lookups and calculations'!$F$6:$F$9</xm:f>
          </x14:formula1>
          <xm:sqref>C96</xm:sqref>
        </x14:dataValidation>
        <x14:dataValidation type="list" allowBlank="1" showInputMessage="1" showErrorMessage="1" promptTitle="Effort for metadata preparation" prompt="Choose how long the metadata preparation is likely to take." xr:uid="{6C4C032F-364B-45E2-8FA1-7B3142A1A024}">
          <x14:formula1>
            <xm:f>'Lookups and calculations'!$F$6:$F$9</xm:f>
          </x14:formula1>
          <xm:sqref>C92</xm:sqref>
        </x14:dataValidation>
        <x14:dataValidation type="list" allowBlank="1" showInputMessage="1" showErrorMessage="1" promptTitle="Effort for data conversion" prompt="Choose how long the data conversion / preparation is likely to take." xr:uid="{544A2887-65F0-4BCD-B029-75FF75E7D8ED}">
          <x14:formula1>
            <xm:f>'Lookups and calculations'!$F$6:$F$9</xm:f>
          </x14:formula1>
          <xm:sqref>C82</xm:sqref>
        </x14:dataValidation>
        <x14:dataValidation type="list" allowBlank="1" showInputMessage="1" showErrorMessage="1" promptTitle="Effort for infrastructure" prompt="Choose how long the infrastructure implementation is likely to take." xr:uid="{B59EF272-C0C4-4009-BB13-61DF7DDD147A}">
          <x14:formula1>
            <xm:f>'Lookups and calculations'!$G$6:$G$9</xm:f>
          </x14:formula1>
          <xm:sqref>C88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29"/>
  <sheetViews>
    <sheetView workbookViewId="0">
      <selection activeCell="C25" sqref="C25"/>
    </sheetView>
  </sheetViews>
  <sheetFormatPr defaultColWidth="10.58203125" defaultRowHeight="14.5" x14ac:dyDescent="0.35"/>
  <cols>
    <col min="1" max="1" width="3.83203125" style="59" bestFit="1" customWidth="1"/>
    <col min="2" max="2" width="95.75" style="59" customWidth="1"/>
    <col min="3" max="3" width="70.75" style="59" customWidth="1"/>
    <col min="4" max="4" width="38.75" style="59" customWidth="1"/>
    <col min="5" max="16384" width="10.58203125" style="59"/>
  </cols>
  <sheetData>
    <row r="1" spans="1:5" ht="19" thickBot="1" x14ac:dyDescent="0.4">
      <c r="A1" s="227" t="s">
        <v>225</v>
      </c>
      <c r="B1" s="228"/>
      <c r="C1" s="6"/>
    </row>
    <row r="2" spans="1:5" ht="15.65" customHeight="1" thickTop="1" x14ac:dyDescent="0.35">
      <c r="A2" s="229" t="s">
        <v>193</v>
      </c>
      <c r="B2" s="230"/>
      <c r="C2" s="136" t="s">
        <v>194</v>
      </c>
    </row>
    <row r="3" spans="1:5" s="26" customFormat="1" ht="106.15" customHeight="1" x14ac:dyDescent="0.35">
      <c r="A3" s="50"/>
      <c r="B3" s="216" t="str">
        <f>'Data discovery'!B3:C3</f>
        <v>Instructions:
 - fill in all BLUE boxes in Column C
       -  some may be dropdowns (ie click on the box and then choose the correct option)
       -  some may appear as a result of previous choices.
 - do not change anything else.
Note: if you make an error, simply click on the cell with the error and hit the 'delete' key to reset it.</v>
      </c>
      <c r="C3" s="223"/>
      <c r="D3" s="25"/>
      <c r="E3" s="25"/>
    </row>
    <row r="4" spans="1:5" x14ac:dyDescent="0.35">
      <c r="A4" s="65"/>
      <c r="B4" s="58"/>
      <c r="C4" s="33"/>
    </row>
    <row r="5" spans="1:5" ht="15.65" customHeight="1" x14ac:dyDescent="0.35">
      <c r="A5" s="220" t="s">
        <v>15</v>
      </c>
      <c r="B5" s="214"/>
      <c r="C5" s="33"/>
    </row>
    <row r="6" spans="1:5" ht="58" x14ac:dyDescent="0.35">
      <c r="A6" s="12">
        <v>1</v>
      </c>
      <c r="B6" s="8" t="str">
        <f>'Data discovery'!B6</f>
        <v>Data name</v>
      </c>
      <c r="C6" s="34" t="str">
        <f>'Data discovery'!C6</f>
        <v>&lt;name of the data&gt;</v>
      </c>
      <c r="D6" s="196" t="s">
        <v>348</v>
      </c>
    </row>
    <row r="7" spans="1:5" x14ac:dyDescent="0.35">
      <c r="A7" s="12">
        <f>A6+1</f>
        <v>2</v>
      </c>
      <c r="B7" s="8" t="str">
        <f>'Data discovery'!B7</f>
        <v>Data description</v>
      </c>
      <c r="C7" s="34" t="str">
        <f>'Data discovery'!C7</f>
        <v>&lt;brief description of the data and its purpose&gt;</v>
      </c>
    </row>
    <row r="8" spans="1:5" x14ac:dyDescent="0.35">
      <c r="A8" s="12">
        <f>A7+1</f>
        <v>3</v>
      </c>
      <c r="B8" s="215" t="str">
        <f>'Data discovery'!B8:B9</f>
        <v>Current data steward</v>
      </c>
      <c r="C8" s="34" t="str">
        <f>'Data discovery'!C8</f>
        <v>&lt;name&gt;</v>
      </c>
    </row>
    <row r="9" spans="1:5" x14ac:dyDescent="0.35">
      <c r="A9" s="12"/>
      <c r="B9" s="215"/>
      <c r="C9" s="11" t="str">
        <f>'Data discovery'!C9</f>
        <v>&lt;role (ie title) of data steward&gt;</v>
      </c>
    </row>
    <row r="10" spans="1:5" x14ac:dyDescent="0.35">
      <c r="A10" s="12">
        <f>A8+1</f>
        <v>4</v>
      </c>
      <c r="B10" s="215" t="str">
        <f>'Data discovery'!B10:B11</f>
        <v>Current business owner</v>
      </c>
      <c r="C10" s="11" t="str">
        <f>'Data discovery'!C10</f>
        <v>&lt;name&gt;</v>
      </c>
    </row>
    <row r="11" spans="1:5" x14ac:dyDescent="0.35">
      <c r="A11" s="12"/>
      <c r="B11" s="215"/>
      <c r="C11" s="11" t="str">
        <f>'Data discovery'!C11</f>
        <v>&lt;role (ie title) of business owner&gt;</v>
      </c>
    </row>
    <row r="12" spans="1:5" ht="15.65" customHeight="1" x14ac:dyDescent="0.35">
      <c r="A12" s="12">
        <f>A10+1</f>
        <v>5</v>
      </c>
      <c r="B12" s="8" t="str">
        <f>'Data discovery'!B20</f>
        <v>Data subject</v>
      </c>
      <c r="C12" s="34" t="str">
        <f>'Data discovery'!C20</f>
        <v>&lt;who / what's the data about? Eg individual people or business/agency, or other object or construct, …etc&gt;</v>
      </c>
    </row>
    <row r="13" spans="1:5" x14ac:dyDescent="0.35">
      <c r="A13" s="12">
        <f>A12+1</f>
        <v>6</v>
      </c>
      <c r="B13" s="8" t="str">
        <f>'Data discovery'!B23</f>
        <v>Data source business system</v>
      </c>
      <c r="C13" s="34" t="str">
        <f>'Data discovery'!C23</f>
        <v>&lt;if it's an application and/or database&gt;</v>
      </c>
    </row>
    <row r="14" spans="1:5" ht="29" x14ac:dyDescent="0.35">
      <c r="A14" s="12">
        <f>A13+1</f>
        <v>7</v>
      </c>
      <c r="B14" s="8" t="str">
        <f>'Data discovery'!B24</f>
        <v>Has the data already been released publicly?
(Eg it currently exists as data tables, graphs or figures within a published report.)</v>
      </c>
      <c r="C14" s="11" t="str">
        <f>IF('Data discovery'!C24="yes",('Data discovery'!C24&amp;": "&amp;'Data discovery'!C25),"Hasn't already been released")</f>
        <v>Hasn't already been released</v>
      </c>
    </row>
    <row r="15" spans="1:5" x14ac:dyDescent="0.35">
      <c r="A15" s="12">
        <f>A14+1</f>
        <v>8</v>
      </c>
      <c r="B15" s="8" t="str">
        <f>'Data discovery'!B21</f>
        <v>Current main data format</v>
      </c>
      <c r="C15" s="34" t="str">
        <f>IF('Data discovery'!C21="", "&lt;current format type&gt;", 'Data discovery'!C21)</f>
        <v>&lt;current format type&gt;</v>
      </c>
    </row>
    <row r="16" spans="1:5" x14ac:dyDescent="0.35">
      <c r="A16" s="12" t="str">
        <f>A15&amp;"a"</f>
        <v>8a</v>
      </c>
      <c r="B16" s="8" t="str">
        <f>'Data discovery'!B22</f>
        <v>Current other format(s):</v>
      </c>
      <c r="C16" s="34" t="str">
        <f>'Data discovery'!C22</f>
        <v>&lt;other current format types&gt;</v>
      </c>
    </row>
    <row r="17" spans="1:4" x14ac:dyDescent="0.35">
      <c r="A17" s="12">
        <f>A15+1</f>
        <v>9</v>
      </c>
      <c r="B17" s="8" t="str">
        <f>'Release prioritisation'!B110</f>
        <v>Primary format you'll release the data in</v>
      </c>
      <c r="C17" s="34" t="str">
        <f>IF('Release prioritisation'!C110="", "&lt;release format type&gt;", 'Release prioritisation'!C110)</f>
        <v>&lt;release format type&gt;</v>
      </c>
      <c r="D17" s="107"/>
    </row>
    <row r="18" spans="1:4" x14ac:dyDescent="0.35">
      <c r="A18" s="12" t="str">
        <f>A17&amp;"a"</f>
        <v>9a</v>
      </c>
      <c r="B18" s="8" t="str">
        <f>'Release prioritisation'!B112</f>
        <v>Other format(s) you'll release the data in</v>
      </c>
      <c r="C18" s="34" t="str">
        <f>IF('Release prioritisation'!C112="", "&lt;release format types&gt;",'Release prioritisation'!C112)</f>
        <v>&lt;other release format types&gt;</v>
      </c>
      <c r="D18" s="107"/>
    </row>
    <row r="19" spans="1:4" ht="43.5" x14ac:dyDescent="0.35">
      <c r="A19" s="12">
        <f>A17+1</f>
        <v>10</v>
      </c>
      <c r="B19" s="8" t="s">
        <v>227</v>
      </c>
      <c r="C19" s="11" t="str">
        <f>IF((C15=C17),"No transformation needed","&lt;rationale for format transformation (eg to make the data more accessible and reusable for both humans and machines)&gt;")</f>
        <v>&lt;rationale for format transformation (eg to make the data more accessible and reusable for both humans and machines)&gt;</v>
      </c>
      <c r="D19" s="196" t="s">
        <v>349</v>
      </c>
    </row>
    <row r="20" spans="1:4" x14ac:dyDescent="0.35">
      <c r="A20" s="12">
        <f>A19+1</f>
        <v>11</v>
      </c>
      <c r="B20" s="8" t="str">
        <f>'Release prioritisation'!B86</f>
        <v>Specific new technical infrastructure required for data release (eg new database view, online application)</v>
      </c>
      <c r="C20" s="11" t="str">
        <f>IF(('Release prioritisation'!C86="Yes"),"Rationale for technical infrastructure implementation for data release (may need to be prepared as a separate business case)","None")</f>
        <v>None</v>
      </c>
      <c r="D20" s="71"/>
    </row>
    <row r="21" spans="1:4" x14ac:dyDescent="0.35">
      <c r="A21" s="12">
        <f>A20+1</f>
        <v>12</v>
      </c>
      <c r="B21" s="8" t="str">
        <f>'Release prioritisation'!B107</f>
        <v>Level of detail you''ll release the data in (eg raw data / aggregated to X level / confidentialised / anonymised)</v>
      </c>
      <c r="C21" s="34" t="str">
        <f>'Release prioritisation'!C107</f>
        <v>&lt;fill in level of detail&gt;</v>
      </c>
    </row>
    <row r="22" spans="1:4" x14ac:dyDescent="0.35">
      <c r="A22" s="12">
        <f>A21+1</f>
        <v>13</v>
      </c>
      <c r="B22" s="129" t="s">
        <v>289</v>
      </c>
      <c r="C22" s="11" t="str">
        <f>IF(('Release prioritisation'!C22="yes"),('Release prioritisation'!C23 &amp; ": " &amp; 'Release prioritisation'!C24),"There are no restrictions on data release")</f>
        <v>There are no restrictions on data release</v>
      </c>
      <c r="D22" s="154"/>
    </row>
    <row r="23" spans="1:4" x14ac:dyDescent="0.35">
      <c r="A23" s="12"/>
      <c r="B23" s="8"/>
      <c r="C23" s="11"/>
    </row>
    <row r="24" spans="1:4" ht="16" thickBot="1" x14ac:dyDescent="0.4">
      <c r="A24" s="220" t="s">
        <v>230</v>
      </c>
      <c r="B24" s="214"/>
      <c r="C24" s="11"/>
    </row>
    <row r="25" spans="1:4" ht="15.5" thickTop="1" thickBot="1" x14ac:dyDescent="0.4">
      <c r="A25" s="12">
        <f>A22+1</f>
        <v>14</v>
      </c>
      <c r="B25" s="8" t="s">
        <v>229</v>
      </c>
      <c r="C25" s="142"/>
    </row>
    <row r="26" spans="1:4" ht="44.5" thickTop="1" thickBot="1" x14ac:dyDescent="0.4">
      <c r="A26" s="12"/>
      <c r="B26" s="18" t="s">
        <v>228</v>
      </c>
      <c r="C26" s="45"/>
    </row>
    <row r="27" spans="1:4" ht="15.5" thickTop="1" thickBot="1" x14ac:dyDescent="0.4">
      <c r="A27" s="12">
        <f>+A25+1</f>
        <v>15</v>
      </c>
      <c r="B27" s="8" t="s">
        <v>16</v>
      </c>
      <c r="C27" s="138" t="s">
        <v>17</v>
      </c>
    </row>
    <row r="28" spans="1:4" ht="15" thickTop="1" x14ac:dyDescent="0.35">
      <c r="A28" s="12"/>
      <c r="B28" s="8"/>
      <c r="C28" s="45"/>
    </row>
    <row r="29" spans="1:4" ht="15.65" customHeight="1" thickBot="1" x14ac:dyDescent="0.4">
      <c r="A29" s="220" t="s">
        <v>18</v>
      </c>
      <c r="B29" s="214"/>
      <c r="C29" s="45"/>
    </row>
    <row r="30" spans="1:4" ht="30" thickTop="1" thickBot="1" x14ac:dyDescent="0.4">
      <c r="A30" s="12">
        <f>A27+1</f>
        <v>16</v>
      </c>
      <c r="B30" s="8" t="s">
        <v>19</v>
      </c>
      <c r="C30" s="138" t="s">
        <v>231</v>
      </c>
    </row>
    <row r="31" spans="1:4" ht="15.5" thickTop="1" thickBot="1" x14ac:dyDescent="0.4">
      <c r="A31" s="12">
        <f>A30+1</f>
        <v>17</v>
      </c>
      <c r="B31" s="8" t="s">
        <v>20</v>
      </c>
      <c r="C31" s="138" t="s">
        <v>21</v>
      </c>
    </row>
    <row r="32" spans="1:4" ht="15" thickTop="1" x14ac:dyDescent="0.35">
      <c r="A32" s="12"/>
      <c r="B32" s="8"/>
      <c r="C32" s="45"/>
    </row>
    <row r="33" spans="1:4" ht="15.65" customHeight="1" thickBot="1" x14ac:dyDescent="0.4">
      <c r="A33" s="220" t="s">
        <v>22</v>
      </c>
      <c r="B33" s="214"/>
      <c r="C33" s="45"/>
    </row>
    <row r="34" spans="1:4" ht="15.5" thickTop="1" thickBot="1" x14ac:dyDescent="0.4">
      <c r="A34" s="12">
        <f>A31+1</f>
        <v>18</v>
      </c>
      <c r="B34" s="8" t="s">
        <v>70</v>
      </c>
      <c r="C34" s="140" t="s">
        <v>23</v>
      </c>
    </row>
    <row r="35" spans="1:4" ht="15" thickTop="1" x14ac:dyDescent="0.35">
      <c r="A35" s="12">
        <f>A34+1</f>
        <v>19</v>
      </c>
      <c r="B35" s="8" t="s">
        <v>201</v>
      </c>
      <c r="C35" s="66">
        <f>'Release prioritisation'!C114</f>
        <v>0</v>
      </c>
    </row>
    <row r="36" spans="1:4" x14ac:dyDescent="0.35">
      <c r="A36" s="12">
        <f>A35+1</f>
        <v>20</v>
      </c>
      <c r="B36" s="8" t="s">
        <v>24</v>
      </c>
      <c r="C36" s="234">
        <f>'Release prioritisation'!C116</f>
        <v>0</v>
      </c>
    </row>
    <row r="37" spans="1:4" x14ac:dyDescent="0.35">
      <c r="A37" s="12"/>
      <c r="B37" s="8" t="s">
        <v>224</v>
      </c>
      <c r="C37" s="234"/>
    </row>
    <row r="38" spans="1:4" x14ac:dyDescent="0.35">
      <c r="A38" s="12"/>
      <c r="B38" s="8"/>
      <c r="C38" s="34"/>
    </row>
    <row r="39" spans="1:4" ht="15.65" customHeight="1" x14ac:dyDescent="0.35">
      <c r="A39" s="220" t="s">
        <v>169</v>
      </c>
      <c r="B39" s="231"/>
      <c r="C39" s="45"/>
    </row>
    <row r="40" spans="1:4" x14ac:dyDescent="0.35">
      <c r="A40" s="12">
        <f>A36+1</f>
        <v>21</v>
      </c>
      <c r="B40" s="8" t="s">
        <v>232</v>
      </c>
      <c r="C40" s="108">
        <f>'Release prioritisation'!C38</f>
        <v>0</v>
      </c>
    </row>
    <row r="41" spans="1:4" x14ac:dyDescent="0.35">
      <c r="A41" s="12">
        <f>A40+1</f>
        <v>22</v>
      </c>
      <c r="B41" s="8" t="s">
        <v>233</v>
      </c>
      <c r="C41" s="108">
        <f>'Release prioritisation'!C70</f>
        <v>0</v>
      </c>
    </row>
    <row r="42" spans="1:4" x14ac:dyDescent="0.35">
      <c r="A42" s="12">
        <f>A41+1</f>
        <v>23</v>
      </c>
      <c r="B42" s="29" t="str">
        <f>'Release prioritisation'!B73</f>
        <v xml:space="preserve">External or internal demand for the dataset to be opened </v>
      </c>
      <c r="C42" s="108">
        <f>'Release prioritisation'!C73</f>
        <v>0</v>
      </c>
    </row>
    <row r="43" spans="1:4" x14ac:dyDescent="0.35">
      <c r="A43" s="12">
        <f>A42+1</f>
        <v>24</v>
      </c>
      <c r="B43" s="60" t="str">
        <f>'Release prioritisation'!B77</f>
        <v>Total impact / demand score</v>
      </c>
      <c r="C43" s="109">
        <f>'Release prioritisation'!C77</f>
        <v>0</v>
      </c>
    </row>
    <row r="44" spans="1:4" x14ac:dyDescent="0.35">
      <c r="A44" s="12">
        <f>A43+1</f>
        <v>25</v>
      </c>
      <c r="B44" s="29" t="str">
        <f>'Release prioritisation'!B82</f>
        <v>Effort required to prepare the data for release</v>
      </c>
      <c r="C44" s="108">
        <f>'Release prioritisation'!C83</f>
        <v>0</v>
      </c>
      <c r="D44" s="143"/>
    </row>
    <row r="45" spans="1:4" x14ac:dyDescent="0.35">
      <c r="A45" s="12">
        <f t="shared" ref="A45:A47" si="0">A44+1</f>
        <v>26</v>
      </c>
      <c r="B45" s="8" t="str">
        <f>'Release prioritisation'!B86</f>
        <v>Specific new technical infrastructure required for data release (eg new database view, online application)</v>
      </c>
      <c r="C45" s="108">
        <f>'Release prioritisation'!C89</f>
        <v>0</v>
      </c>
    </row>
    <row r="46" spans="1:4" x14ac:dyDescent="0.35">
      <c r="A46" s="12">
        <f t="shared" si="0"/>
        <v>27</v>
      </c>
      <c r="B46" s="8" t="str">
        <f>'Release prioritisation'!B92</f>
        <v>Effort required to prepare the necessary metadata for release (metadata schema in open data directory)</v>
      </c>
      <c r="C46" s="108">
        <f>'Release prioritisation'!C93</f>
        <v>0</v>
      </c>
    </row>
    <row r="47" spans="1:4" x14ac:dyDescent="0.35">
      <c r="A47" s="12">
        <f t="shared" si="0"/>
        <v>28</v>
      </c>
      <c r="B47" s="8" t="str">
        <f>'Release prioritisation'!B96</f>
        <v>Effort required annually for ongoing management of data and metadata quality</v>
      </c>
      <c r="C47" s="108">
        <f>'Release prioritisation'!C97</f>
        <v>0</v>
      </c>
    </row>
    <row r="48" spans="1:4" x14ac:dyDescent="0.35">
      <c r="A48" s="12">
        <f>A47+1</f>
        <v>29</v>
      </c>
      <c r="B48" s="17" t="s">
        <v>181</v>
      </c>
      <c r="C48" s="109">
        <f>'Release prioritisation'!C99</f>
        <v>0</v>
      </c>
    </row>
    <row r="49" spans="1:4" ht="29" x14ac:dyDescent="0.35">
      <c r="A49" s="12">
        <f>A48+1</f>
        <v>30</v>
      </c>
      <c r="B49" s="9" t="str">
        <f>'Release prioritisation'!B127</f>
        <v>Final prioritisation ranking (board 1). 
1 = top priority, 16 = bottom. See 'prioritisation calculations' worksheet for more detail.</v>
      </c>
      <c r="C49" s="153">
        <f>'Release prioritisation'!C127</f>
        <v>16</v>
      </c>
    </row>
    <row r="50" spans="1:4" x14ac:dyDescent="0.35">
      <c r="A50" s="12"/>
      <c r="B50" s="8"/>
      <c r="C50" s="67"/>
    </row>
    <row r="51" spans="1:4" ht="15.65" customHeight="1" x14ac:dyDescent="0.35">
      <c r="A51" s="220" t="s">
        <v>25</v>
      </c>
      <c r="B51" s="214"/>
      <c r="C51" s="45"/>
    </row>
    <row r="52" spans="1:4" x14ac:dyDescent="0.35">
      <c r="A52" s="12">
        <f>A49+1</f>
        <v>31</v>
      </c>
      <c r="B52" s="8" t="str">
        <f>'Release prioritisation'!B124</f>
        <v>High-level risks associated with releasing the data for re-use</v>
      </c>
      <c r="C52" s="11" t="str">
        <f>'Release prioritisation'!C124</f>
        <v/>
      </c>
    </row>
    <row r="53" spans="1:4" x14ac:dyDescent="0.35">
      <c r="A53" s="12"/>
      <c r="B53" s="8"/>
      <c r="C53" s="34"/>
    </row>
    <row r="54" spans="1:4" ht="15.65" customHeight="1" x14ac:dyDescent="0.35">
      <c r="A54" s="220" t="s">
        <v>29</v>
      </c>
      <c r="B54" s="214"/>
      <c r="C54" s="45"/>
      <c r="D54" s="232"/>
    </row>
    <row r="55" spans="1:4" ht="15" thickBot="1" x14ac:dyDescent="0.4">
      <c r="A55" s="12">
        <f>A52+1</f>
        <v>32</v>
      </c>
      <c r="B55" s="18" t="s">
        <v>331</v>
      </c>
      <c r="C55" s="45"/>
      <c r="D55" s="233"/>
    </row>
    <row r="56" spans="1:4" ht="30" customHeight="1" thickTop="1" thickBot="1" x14ac:dyDescent="0.4">
      <c r="A56" s="12"/>
      <c r="B56" s="64" t="s">
        <v>234</v>
      </c>
      <c r="C56" s="61"/>
      <c r="D56" s="233"/>
    </row>
    <row r="57" spans="1:4" ht="30" customHeight="1" thickTop="1" thickBot="1" x14ac:dyDescent="0.4">
      <c r="A57" s="12"/>
      <c r="B57" s="8" t="s">
        <v>26</v>
      </c>
      <c r="C57" s="62"/>
      <c r="D57" s="233"/>
    </row>
    <row r="58" spans="1:4" ht="30" customHeight="1" thickTop="1" thickBot="1" x14ac:dyDescent="0.4">
      <c r="A58" s="12"/>
      <c r="B58" s="8" t="s">
        <v>27</v>
      </c>
      <c r="C58" s="63"/>
      <c r="D58" s="233"/>
    </row>
    <row r="59" spans="1:4" ht="30" customHeight="1" thickTop="1" thickBot="1" x14ac:dyDescent="0.4">
      <c r="A59" s="12"/>
      <c r="B59" s="8" t="s">
        <v>28</v>
      </c>
      <c r="C59" s="63"/>
      <c r="D59" s="233"/>
    </row>
    <row r="60" spans="1:4" ht="15" thickTop="1" x14ac:dyDescent="0.35">
      <c r="A60" s="32"/>
      <c r="B60" s="8"/>
      <c r="C60" s="34"/>
      <c r="D60" s="78"/>
    </row>
    <row r="61" spans="1:4" ht="15.65" customHeight="1" x14ac:dyDescent="0.35">
      <c r="A61" s="220" t="s">
        <v>29</v>
      </c>
      <c r="B61" s="214"/>
      <c r="C61" s="45"/>
    </row>
    <row r="62" spans="1:4" ht="15" thickBot="1" x14ac:dyDescent="0.4">
      <c r="A62" s="12">
        <f>A55+1</f>
        <v>33</v>
      </c>
      <c r="B62" s="18" t="s">
        <v>350</v>
      </c>
      <c r="C62" s="45"/>
      <c r="D62" s="233"/>
    </row>
    <row r="63" spans="1:4" ht="30" customHeight="1" thickTop="1" thickBot="1" x14ac:dyDescent="0.4">
      <c r="A63" s="12"/>
      <c r="B63" s="71" t="s">
        <v>234</v>
      </c>
      <c r="C63" s="61"/>
      <c r="D63" s="233"/>
    </row>
    <row r="64" spans="1:4" ht="30" customHeight="1" thickTop="1" thickBot="1" x14ac:dyDescent="0.4">
      <c r="A64" s="12"/>
      <c r="B64" s="64" t="s">
        <v>26</v>
      </c>
      <c r="C64" s="62"/>
      <c r="D64" s="233"/>
    </row>
    <row r="65" spans="1:4" ht="30" customHeight="1" thickTop="1" thickBot="1" x14ac:dyDescent="0.4">
      <c r="A65" s="12"/>
      <c r="B65" s="8" t="s">
        <v>27</v>
      </c>
      <c r="C65" s="63"/>
      <c r="D65" s="233"/>
    </row>
    <row r="66" spans="1:4" ht="30" customHeight="1" thickTop="1" thickBot="1" x14ac:dyDescent="0.4">
      <c r="A66" s="12"/>
      <c r="B66" s="8" t="s">
        <v>28</v>
      </c>
      <c r="C66" s="63"/>
      <c r="D66" s="233"/>
    </row>
    <row r="67" spans="1:4" ht="15.5" thickTop="1" thickBot="1" x14ac:dyDescent="0.4">
      <c r="A67" s="68"/>
      <c r="B67" s="69"/>
      <c r="C67" s="70"/>
    </row>
    <row r="68" spans="1:4" ht="15" thickTop="1" x14ac:dyDescent="0.35"/>
    <row r="72" spans="1:4" ht="15.65" customHeight="1" x14ac:dyDescent="0.35"/>
    <row r="94" ht="15.65" customHeight="1" x14ac:dyDescent="0.35"/>
    <row r="104" ht="15.65" customHeight="1" x14ac:dyDescent="0.35"/>
    <row r="129" ht="15.65" customHeight="1" x14ac:dyDescent="0.35"/>
  </sheetData>
  <mergeCells count="16">
    <mergeCell ref="A1:B1"/>
    <mergeCell ref="B3:C3"/>
    <mergeCell ref="A24:B24"/>
    <mergeCell ref="D54:D59"/>
    <mergeCell ref="D62:D66"/>
    <mergeCell ref="A54:B54"/>
    <mergeCell ref="A61:B61"/>
    <mergeCell ref="A29:B29"/>
    <mergeCell ref="A33:B33"/>
    <mergeCell ref="C36:C37"/>
    <mergeCell ref="A39:B39"/>
    <mergeCell ref="A51:B51"/>
    <mergeCell ref="A2:B2"/>
    <mergeCell ref="A5:B5"/>
    <mergeCell ref="B8:B9"/>
    <mergeCell ref="B10:B11"/>
  </mergeCells>
  <conditionalFormatting sqref="B52:B53 B65:B66 B62:B63 B56:B60 C52">
    <cfRule type="cellIs" dxfId="9" priority="9" stopIfTrue="1" operator="equal">
      <formula>"No high level risks associated with releasing this data for reuse have been identified"</formula>
    </cfRule>
  </conditionalFormatting>
  <conditionalFormatting sqref="B19">
    <cfRule type="cellIs" dxfId="8" priority="10" stopIfTrue="1" operator="equal">
      <formula>"[Format transformation not required]"</formula>
    </cfRule>
  </conditionalFormatting>
  <conditionalFormatting sqref="B20">
    <cfRule type="cellIs" dxfId="7" priority="11" stopIfTrue="1" operator="equal">
      <formula>"[New technical infrastructure not required for data release]"</formula>
    </cfRule>
  </conditionalFormatting>
  <conditionalFormatting sqref="B22:B23">
    <cfRule type="cellIs" dxfId="6" priority="12" stopIfTrue="1" operator="equal">
      <formula>"[There are no restrictions on data release]"</formula>
    </cfRule>
  </conditionalFormatting>
  <conditionalFormatting sqref="C14">
    <cfRule type="cellIs" dxfId="5" priority="8" stopIfTrue="1" operator="equal">
      <formula>"[Data not previously published]"</formula>
    </cfRule>
  </conditionalFormatting>
  <conditionalFormatting sqref="C19">
    <cfRule type="expression" dxfId="4" priority="2">
      <formula>C19="&lt;rationale for format transformation (eg to make the data more accessible and reusable for both humans and machines)&gt;"</formula>
    </cfRule>
    <cfRule type="cellIs" dxfId="3" priority="7" stopIfTrue="1" operator="equal">
      <formula>"No transformation needed"</formula>
    </cfRule>
  </conditionalFormatting>
  <conditionalFormatting sqref="C22:C24">
    <cfRule type="cellIs" dxfId="2" priority="5" stopIfTrue="1" operator="equal">
      <formula>"[There are no restrictions on data release]"</formula>
    </cfRule>
  </conditionalFormatting>
  <conditionalFormatting sqref="C20">
    <cfRule type="expression" dxfId="1" priority="3">
      <formula>C20="Rationale for technical infrastructure implementation for data release (may need to be prepared as a separate business case)"</formula>
    </cfRule>
  </conditionalFormatting>
  <conditionalFormatting sqref="B55">
    <cfRule type="cellIs" dxfId="0" priority="1" stopIfTrue="1" operator="equal">
      <formula>"No high level risks associated with releasing this data for reuse have been identified"</formula>
    </cfRule>
  </conditionalFormatting>
  <pageMargins left="0.75" right="0.75" top="1" bottom="1" header="0.5" footer="0.5"/>
  <pageSetup paperSize="9" orientation="portrait" horizontalDpi="4294967292" verticalDpi="4294967292" r:id="rId1"/>
  <ignoredErrors>
    <ignoredError sqref="A17"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promptTitle="CC licence" prompt="Please choose the relevant CC licence." xr:uid="{C406F3B5-8DDA-4297-AD96-09D5CB4216F6}">
          <x14:formula1>
            <xm:f>'Lookups and calculations'!$H$6:$H$13</xm:f>
          </x14:formula1>
          <xm:sqref>C25</xm:sqref>
        </x14:dataValidation>
      </x14:dataValidations>
    </ex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A1858-0813-4408-AD5C-96AE0E0E1C49}">
  <dimension ref="A1:F37"/>
  <sheetViews>
    <sheetView zoomScaleNormal="100" workbookViewId="0">
      <selection sqref="A1:C1"/>
    </sheetView>
  </sheetViews>
  <sheetFormatPr defaultColWidth="9.83203125" defaultRowHeight="15" x14ac:dyDescent="0.35"/>
  <cols>
    <col min="1" max="1" width="9.75" style="77" customWidth="1"/>
    <col min="2" max="2" width="22.58203125" style="77" customWidth="1"/>
    <col min="3" max="3" width="40.5" style="77" customWidth="1"/>
    <col min="4" max="4" width="61.75" style="77" customWidth="1"/>
    <col min="5" max="5" width="59.25" style="77" customWidth="1"/>
    <col min="6" max="6" width="35.58203125" style="76" customWidth="1"/>
    <col min="7" max="16384" width="9.83203125" style="76"/>
  </cols>
  <sheetData>
    <row r="1" spans="1:6" ht="18" customHeight="1" thickBot="1" x14ac:dyDescent="0.4">
      <c r="A1" s="205" t="s">
        <v>236</v>
      </c>
      <c r="B1" s="205"/>
      <c r="C1" s="205"/>
      <c r="D1" s="188" t="s">
        <v>102</v>
      </c>
      <c r="E1" s="189"/>
      <c r="F1" s="182"/>
    </row>
    <row r="2" spans="1:6" ht="16.149999999999999" customHeight="1" x14ac:dyDescent="0.35">
      <c r="A2" s="170" t="s">
        <v>104</v>
      </c>
      <c r="B2" s="171" t="s">
        <v>103</v>
      </c>
      <c r="C2" s="171"/>
      <c r="D2" s="171" t="s">
        <v>105</v>
      </c>
      <c r="E2" s="172" t="s">
        <v>106</v>
      </c>
    </row>
    <row r="3" spans="1:6" ht="111.65" customHeight="1" x14ac:dyDescent="0.35">
      <c r="A3" s="173"/>
      <c r="B3" s="216" t="str">
        <f>'Data discovery'!B3:C3</f>
        <v>Instructions:
 - fill in all BLUE boxes in Column C
       -  some may be dropdowns (ie click on the box and then choose the correct option)
       -  some may appear as a result of previous choices.
 - do not change anything else.
Note: if you make an error, simply click on the cell with the error and hit the 'delete' key to reset it.</v>
      </c>
      <c r="C3" s="216"/>
      <c r="D3" s="216"/>
      <c r="E3" s="183"/>
      <c r="F3" s="195" t="s">
        <v>347</v>
      </c>
    </row>
    <row r="4" spans="1:6" x14ac:dyDescent="0.35">
      <c r="A4" s="187"/>
      <c r="B4" s="174"/>
      <c r="C4" s="174"/>
      <c r="D4" s="174"/>
      <c r="E4" s="175"/>
    </row>
    <row r="5" spans="1:6" ht="39" customHeight="1" x14ac:dyDescent="0.35">
      <c r="A5" s="176" t="s">
        <v>37</v>
      </c>
      <c r="B5" s="22" t="s">
        <v>284</v>
      </c>
      <c r="C5" s="22">
        <f>'Release prioritisation'!C127</f>
        <v>16</v>
      </c>
      <c r="D5" s="72" t="s">
        <v>210</v>
      </c>
      <c r="E5" s="177" t="s">
        <v>357</v>
      </c>
    </row>
    <row r="6" spans="1:6" ht="28.15" customHeight="1" x14ac:dyDescent="0.35">
      <c r="A6" s="178" t="s">
        <v>37</v>
      </c>
      <c r="B6" s="22" t="s">
        <v>72</v>
      </c>
      <c r="C6" s="22" t="str">
        <f>'Data discovery'!C6</f>
        <v>&lt;name of the data&gt;</v>
      </c>
      <c r="D6" s="72" t="s">
        <v>237</v>
      </c>
      <c r="E6" s="177" t="s">
        <v>319</v>
      </c>
    </row>
    <row r="7" spans="1:6" ht="116" x14ac:dyDescent="0.35">
      <c r="A7" s="178" t="s">
        <v>37</v>
      </c>
      <c r="B7" s="22" t="s">
        <v>73</v>
      </c>
      <c r="C7" s="22" t="str">
        <f>'Data discovery'!C7
&amp; " Data reuse caveats: " &amp; 'Final release signoff'!C27
&amp; " Data quality statement: " &amp; 'Final release signoff'!C30
&amp; "Data quality caveats: " &amp; 'Final release signoff'!C31</f>
        <v>&lt;brief description of the data and its purpose&gt; Data reuse caveats: &lt;any specific caveats for dataset reuse/NA&gt; Data quality statement: &lt;e.g. high level of confidence in data quality, best available but with known omissions and/or errors, welcome user feedback to improve quality, etc&gt;Data quality caveats: &lt;any specific caveats on data quality/NA&gt;</v>
      </c>
      <c r="D7" s="72" t="s">
        <v>107</v>
      </c>
      <c r="E7" s="177" t="s">
        <v>108</v>
      </c>
    </row>
    <row r="8" spans="1:6" ht="99" customHeight="1" thickBot="1" x14ac:dyDescent="0.4">
      <c r="A8" s="178" t="s">
        <v>37</v>
      </c>
      <c r="B8" s="22" t="s">
        <v>74</v>
      </c>
      <c r="C8" s="144" t="s">
        <v>338</v>
      </c>
      <c r="D8" s="72" t="s">
        <v>109</v>
      </c>
      <c r="E8" s="177" t="s">
        <v>110</v>
      </c>
    </row>
    <row r="9" spans="1:6" ht="43.9" customHeight="1" thickTop="1" thickBot="1" x14ac:dyDescent="0.4">
      <c r="A9" s="178" t="s">
        <v>37</v>
      </c>
      <c r="B9" s="22" t="s">
        <v>75</v>
      </c>
      <c r="C9" s="145">
        <f>'Final release signoff'!C25</f>
        <v>0</v>
      </c>
      <c r="D9" s="72" t="s">
        <v>111</v>
      </c>
      <c r="E9" s="194" t="s">
        <v>112</v>
      </c>
    </row>
    <row r="10" spans="1:6" ht="40.9" customHeight="1" thickTop="1" thickBot="1" x14ac:dyDescent="0.4">
      <c r="A10" s="178" t="s">
        <v>77</v>
      </c>
      <c r="B10" s="22" t="s">
        <v>76</v>
      </c>
      <c r="C10" s="74"/>
      <c r="D10" s="72" t="s">
        <v>113</v>
      </c>
      <c r="E10" s="177" t="s">
        <v>114</v>
      </c>
    </row>
    <row r="11" spans="1:6" ht="69.650000000000006" customHeight="1" thickTop="1" thickBot="1" x14ac:dyDescent="0.4">
      <c r="A11" s="178" t="s">
        <v>77</v>
      </c>
      <c r="B11" s="22" t="s">
        <v>78</v>
      </c>
      <c r="C11" s="74"/>
      <c r="D11" s="73">
        <v>40781</v>
      </c>
      <c r="E11" s="177" t="s">
        <v>115</v>
      </c>
    </row>
    <row r="12" spans="1:6" ht="52.9" customHeight="1" thickTop="1" thickBot="1" x14ac:dyDescent="0.4">
      <c r="A12" s="178" t="s">
        <v>77</v>
      </c>
      <c r="B12" s="22" t="s">
        <v>79</v>
      </c>
      <c r="C12" s="74"/>
      <c r="D12" s="73">
        <v>42095</v>
      </c>
      <c r="E12" s="177" t="s">
        <v>116</v>
      </c>
    </row>
    <row r="13" spans="1:6" ht="26.5" customHeight="1" thickTop="1" thickBot="1" x14ac:dyDescent="0.4">
      <c r="A13" s="178" t="s">
        <v>37</v>
      </c>
      <c r="B13" s="22" t="s">
        <v>80</v>
      </c>
      <c r="C13" s="145"/>
      <c r="D13" s="72" t="s">
        <v>117</v>
      </c>
      <c r="E13" s="177" t="s">
        <v>118</v>
      </c>
    </row>
    <row r="14" spans="1:6" ht="27" customHeight="1" thickTop="1" thickBot="1" x14ac:dyDescent="0.4">
      <c r="A14" s="178" t="s">
        <v>37</v>
      </c>
      <c r="B14" s="22" t="s">
        <v>81</v>
      </c>
      <c r="C14" s="145"/>
      <c r="D14" s="72" t="s">
        <v>119</v>
      </c>
      <c r="E14" s="177" t="s">
        <v>323</v>
      </c>
    </row>
    <row r="15" spans="1:6" ht="42.65" customHeight="1" thickTop="1" thickBot="1" x14ac:dyDescent="0.4">
      <c r="A15" s="178" t="s">
        <v>37</v>
      </c>
      <c r="B15" s="22" t="s">
        <v>82</v>
      </c>
      <c r="C15" s="145"/>
      <c r="D15" s="72" t="s">
        <v>120</v>
      </c>
      <c r="E15" s="177" t="s">
        <v>324</v>
      </c>
    </row>
    <row r="16" spans="1:6" ht="39.65" customHeight="1" thickTop="1" thickBot="1" x14ac:dyDescent="0.4">
      <c r="A16" s="178" t="s">
        <v>37</v>
      </c>
      <c r="B16" s="22" t="s">
        <v>83</v>
      </c>
      <c r="C16" s="145"/>
      <c r="D16" s="72">
        <v>4123456789</v>
      </c>
      <c r="E16" s="177" t="s">
        <v>322</v>
      </c>
    </row>
    <row r="17" spans="1:5" ht="49.9" customHeight="1" thickTop="1" thickBot="1" x14ac:dyDescent="0.4">
      <c r="A17" s="178" t="s">
        <v>37</v>
      </c>
      <c r="B17" s="22" t="s">
        <v>84</v>
      </c>
      <c r="C17" s="146"/>
      <c r="D17" s="72" t="s">
        <v>121</v>
      </c>
      <c r="E17" s="177" t="s">
        <v>321</v>
      </c>
    </row>
    <row r="18" spans="1:5" ht="54" customHeight="1" thickTop="1" thickBot="1" x14ac:dyDescent="0.4">
      <c r="A18" s="178" t="s">
        <v>77</v>
      </c>
      <c r="B18" s="22" t="s">
        <v>85</v>
      </c>
      <c r="C18" s="75"/>
      <c r="D18" s="72" t="s">
        <v>109</v>
      </c>
      <c r="E18" s="177" t="s">
        <v>325</v>
      </c>
    </row>
    <row r="19" spans="1:5" ht="49.15" customHeight="1" thickTop="1" thickBot="1" x14ac:dyDescent="0.4">
      <c r="A19" s="178" t="s">
        <v>77</v>
      </c>
      <c r="B19" s="22" t="s">
        <v>86</v>
      </c>
      <c r="C19" s="75"/>
      <c r="D19" s="72" t="s">
        <v>122</v>
      </c>
      <c r="E19" s="177" t="s">
        <v>123</v>
      </c>
    </row>
    <row r="20" spans="1:5" ht="51" customHeight="1" thickTop="1" thickBot="1" x14ac:dyDescent="0.4">
      <c r="A20" s="178" t="s">
        <v>77</v>
      </c>
      <c r="B20" s="22" t="s">
        <v>87</v>
      </c>
      <c r="C20" s="75"/>
      <c r="D20" s="72" t="s">
        <v>124</v>
      </c>
      <c r="E20" s="177" t="s">
        <v>125</v>
      </c>
    </row>
    <row r="21" spans="1:5" ht="83.5" customHeight="1" thickTop="1" thickBot="1" x14ac:dyDescent="0.4">
      <c r="A21" s="178" t="s">
        <v>77</v>
      </c>
      <c r="B21" s="22" t="s">
        <v>88</v>
      </c>
      <c r="C21" s="75"/>
      <c r="D21" s="72" t="s">
        <v>126</v>
      </c>
      <c r="E21" s="177" t="s">
        <v>127</v>
      </c>
    </row>
    <row r="22" spans="1:5" ht="66" customHeight="1" thickTop="1" thickBot="1" x14ac:dyDescent="0.4">
      <c r="A22" s="178" t="s">
        <v>77</v>
      </c>
      <c r="B22" s="22" t="s">
        <v>89</v>
      </c>
      <c r="C22" s="75"/>
      <c r="D22" s="72" t="s">
        <v>128</v>
      </c>
      <c r="E22" s="177" t="s">
        <v>129</v>
      </c>
    </row>
    <row r="23" spans="1:5" ht="30" thickTop="1" thickBot="1" x14ac:dyDescent="0.4">
      <c r="A23" s="178" t="s">
        <v>37</v>
      </c>
      <c r="B23" s="22" t="s">
        <v>326</v>
      </c>
      <c r="C23" s="144" t="s">
        <v>339</v>
      </c>
      <c r="D23" s="72" t="s">
        <v>130</v>
      </c>
      <c r="E23" s="177" t="s">
        <v>327</v>
      </c>
    </row>
    <row r="24" spans="1:5" ht="37.9" customHeight="1" thickTop="1" thickBot="1" x14ac:dyDescent="0.4">
      <c r="A24" s="178" t="s">
        <v>37</v>
      </c>
      <c r="B24" s="22" t="s">
        <v>90</v>
      </c>
      <c r="C24" s="146"/>
      <c r="D24" s="72" t="s">
        <v>131</v>
      </c>
      <c r="E24" s="177" t="s">
        <v>132</v>
      </c>
    </row>
    <row r="25" spans="1:5" ht="30" thickTop="1" thickBot="1" x14ac:dyDescent="0.4">
      <c r="A25" s="178" t="s">
        <v>77</v>
      </c>
      <c r="B25" s="22" t="s">
        <v>91</v>
      </c>
      <c r="C25" s="75"/>
      <c r="D25" s="72"/>
      <c r="E25" s="177" t="s">
        <v>133</v>
      </c>
    </row>
    <row r="26" spans="1:5" ht="24" customHeight="1" thickTop="1" thickBot="1" x14ac:dyDescent="0.4">
      <c r="A26" s="178" t="s">
        <v>77</v>
      </c>
      <c r="B26" s="22" t="s">
        <v>92</v>
      </c>
      <c r="C26" s="75"/>
      <c r="D26" s="72" t="s">
        <v>134</v>
      </c>
      <c r="E26" s="177" t="s">
        <v>328</v>
      </c>
    </row>
    <row r="27" spans="1:5" ht="21.65" customHeight="1" thickTop="1" thickBot="1" x14ac:dyDescent="0.4">
      <c r="A27" s="178" t="s">
        <v>77</v>
      </c>
      <c r="B27" s="22" t="s">
        <v>93</v>
      </c>
      <c r="C27" s="75"/>
      <c r="D27" s="72" t="s">
        <v>136</v>
      </c>
      <c r="E27" s="177" t="s">
        <v>329</v>
      </c>
    </row>
    <row r="28" spans="1:5" ht="88" thickTop="1" thickBot="1" x14ac:dyDescent="0.4">
      <c r="A28" s="178" t="s">
        <v>37</v>
      </c>
      <c r="B28" s="22" t="s">
        <v>340</v>
      </c>
      <c r="C28" s="144"/>
      <c r="D28" s="72" t="s">
        <v>137</v>
      </c>
      <c r="E28" s="177" t="s">
        <v>330</v>
      </c>
    </row>
    <row r="29" spans="1:5" ht="37.9" customHeight="1" thickTop="1" thickBot="1" x14ac:dyDescent="0.4">
      <c r="A29" s="178" t="s">
        <v>37</v>
      </c>
      <c r="B29" s="22" t="s">
        <v>94</v>
      </c>
      <c r="C29" s="146"/>
      <c r="D29" s="72" t="s">
        <v>138</v>
      </c>
      <c r="E29" s="177" t="s">
        <v>132</v>
      </c>
    </row>
    <row r="30" spans="1:5" ht="28.15" customHeight="1" thickTop="1" thickBot="1" x14ac:dyDescent="0.4">
      <c r="A30" s="178" t="s">
        <v>77</v>
      </c>
      <c r="B30" s="22" t="s">
        <v>95</v>
      </c>
      <c r="C30" s="75"/>
      <c r="D30" s="72"/>
      <c r="E30" s="177" t="s">
        <v>133</v>
      </c>
    </row>
    <row r="31" spans="1:5" ht="16" thickTop="1" thickBot="1" x14ac:dyDescent="0.4">
      <c r="A31" s="178" t="s">
        <v>77</v>
      </c>
      <c r="B31" s="22" t="s">
        <v>96</v>
      </c>
      <c r="C31" s="75"/>
      <c r="D31" s="72" t="s">
        <v>36</v>
      </c>
      <c r="E31" s="177" t="s">
        <v>135</v>
      </c>
    </row>
    <row r="32" spans="1:5" ht="16" thickTop="1" thickBot="1" x14ac:dyDescent="0.4">
      <c r="A32" s="178" t="s">
        <v>77</v>
      </c>
      <c r="B32" s="22" t="s">
        <v>97</v>
      </c>
      <c r="C32" s="75"/>
      <c r="D32" s="72" t="s">
        <v>139</v>
      </c>
      <c r="E32" s="177"/>
    </row>
    <row r="33" spans="1:5" ht="30" thickTop="1" thickBot="1" x14ac:dyDescent="0.4">
      <c r="A33" s="178" t="s">
        <v>37</v>
      </c>
      <c r="B33" s="22" t="s">
        <v>98</v>
      </c>
      <c r="C33" s="144"/>
      <c r="D33" s="72" t="s">
        <v>140</v>
      </c>
      <c r="E33" s="177"/>
    </row>
    <row r="34" spans="1:5" ht="16" thickTop="1" thickBot="1" x14ac:dyDescent="0.4">
      <c r="A34" s="178" t="s">
        <v>37</v>
      </c>
      <c r="B34" s="22" t="s">
        <v>99</v>
      </c>
      <c r="C34" s="146"/>
      <c r="D34" s="72" t="s">
        <v>141</v>
      </c>
      <c r="E34" s="177"/>
    </row>
    <row r="35" spans="1:5" ht="16" thickTop="1" thickBot="1" x14ac:dyDescent="0.4">
      <c r="A35" s="178" t="s">
        <v>77</v>
      </c>
      <c r="B35" s="22" t="s">
        <v>100</v>
      </c>
      <c r="C35" s="75"/>
      <c r="D35" s="72" t="s">
        <v>142</v>
      </c>
      <c r="E35" s="177"/>
    </row>
    <row r="36" spans="1:5" ht="16" thickTop="1" thickBot="1" x14ac:dyDescent="0.4">
      <c r="A36" s="178" t="s">
        <v>77</v>
      </c>
      <c r="B36" s="22" t="s">
        <v>101</v>
      </c>
      <c r="C36" s="75"/>
      <c r="D36" s="72"/>
      <c r="E36" s="177"/>
    </row>
    <row r="37" spans="1:5" ht="16" thickTop="1" thickBot="1" x14ac:dyDescent="0.4">
      <c r="A37" s="179"/>
      <c r="B37" s="180"/>
      <c r="C37" s="180"/>
      <c r="D37" s="180"/>
      <c r="E37" s="181"/>
    </row>
  </sheetData>
  <mergeCells count="2">
    <mergeCell ref="A1:C1"/>
    <mergeCell ref="B3:D3"/>
  </mergeCells>
  <hyperlinks>
    <hyperlink ref="E9" r:id="rId1" xr:uid="{B87293AB-CC37-4E99-947C-F1086E711876}"/>
  </hyperlinks>
  <pageMargins left="0.7" right="0.7" top="0.75" bottom="0.75" header="0.3" footer="0.3"/>
  <pageSetup orientation="portrait" horizontalDpi="90" verticalDpi="90" r:id="rId2"/>
  <headerFooter>
    <oddHeader>&amp;L&amp;16&amp;F&amp;R&amp;G</oddHead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40"/>
  <sheetViews>
    <sheetView workbookViewId="0">
      <selection sqref="A1:C1"/>
    </sheetView>
  </sheetViews>
  <sheetFormatPr defaultColWidth="10.58203125" defaultRowHeight="15.5" x14ac:dyDescent="0.35"/>
  <sheetData>
    <row r="1" spans="1:16" ht="54" customHeight="1" x14ac:dyDescent="0.35">
      <c r="A1" s="205" t="s">
        <v>358</v>
      </c>
      <c r="B1" s="205"/>
      <c r="C1" s="205"/>
    </row>
    <row r="3" spans="1:16" x14ac:dyDescent="0.35">
      <c r="A3" s="235" t="s">
        <v>239</v>
      </c>
      <c r="B3" s="235"/>
      <c r="C3" s="235"/>
      <c r="D3" s="235" t="s">
        <v>240</v>
      </c>
      <c r="E3" s="235"/>
      <c r="F3" s="235"/>
      <c r="G3" s="235" t="s">
        <v>241</v>
      </c>
      <c r="H3" s="235"/>
      <c r="I3" s="235"/>
      <c r="J3" s="235"/>
      <c r="K3" s="235" t="s">
        <v>242</v>
      </c>
      <c r="L3" s="235"/>
      <c r="M3" s="235"/>
      <c r="N3" s="236" t="s">
        <v>244</v>
      </c>
      <c r="O3" s="236"/>
      <c r="P3" s="236"/>
    </row>
    <row r="4" spans="1:16" x14ac:dyDescent="0.35">
      <c r="A4" s="235"/>
      <c r="B4" s="235"/>
      <c r="C4" s="235"/>
      <c r="D4" s="235"/>
      <c r="E4" s="235"/>
      <c r="F4" s="235"/>
      <c r="G4" s="235"/>
      <c r="H4" s="235"/>
      <c r="I4" s="235"/>
      <c r="J4" s="235"/>
      <c r="K4" s="235"/>
      <c r="L4" s="235"/>
      <c r="M4" s="235"/>
      <c r="N4" s="236"/>
      <c r="O4" s="236"/>
      <c r="P4" s="236"/>
    </row>
    <row r="5" spans="1:16" x14ac:dyDescent="0.35">
      <c r="A5" s="235"/>
      <c r="B5" s="235"/>
      <c r="C5" s="235"/>
      <c r="D5" s="235"/>
      <c r="E5" s="235"/>
      <c r="F5" s="235"/>
      <c r="G5" s="235"/>
      <c r="H5" s="235"/>
      <c r="I5" s="235"/>
      <c r="J5" s="235"/>
      <c r="K5" s="235"/>
      <c r="L5" s="235"/>
      <c r="M5" s="235"/>
      <c r="N5" s="236"/>
      <c r="O5" s="236"/>
      <c r="P5" s="236"/>
    </row>
    <row r="6" spans="1:16" x14ac:dyDescent="0.35">
      <c r="A6" s="235"/>
      <c r="B6" s="235"/>
      <c r="C6" s="235"/>
      <c r="D6" s="235"/>
      <c r="E6" s="235"/>
      <c r="F6" s="235"/>
      <c r="G6" s="235"/>
      <c r="H6" s="235"/>
      <c r="I6" s="235"/>
      <c r="J6" s="235"/>
      <c r="K6" s="235"/>
      <c r="L6" s="235"/>
      <c r="M6" s="235"/>
      <c r="N6" s="236"/>
      <c r="O6" s="236"/>
      <c r="P6" s="236"/>
    </row>
    <row r="7" spans="1:16" x14ac:dyDescent="0.35">
      <c r="A7" s="235"/>
      <c r="B7" s="235"/>
      <c r="C7" s="235"/>
      <c r="D7" s="235"/>
      <c r="E7" s="235"/>
      <c r="F7" s="235"/>
      <c r="G7" s="235"/>
      <c r="H7" s="235"/>
      <c r="I7" s="235"/>
      <c r="J7" s="235"/>
      <c r="K7" s="235"/>
      <c r="L7" s="235"/>
      <c r="M7" s="235"/>
      <c r="N7" s="236"/>
      <c r="O7" s="236"/>
      <c r="P7" s="236"/>
    </row>
    <row r="8" spans="1:16" x14ac:dyDescent="0.35">
      <c r="A8" s="235"/>
      <c r="B8" s="235"/>
      <c r="C8" s="235"/>
      <c r="D8" s="235"/>
      <c r="E8" s="235"/>
      <c r="F8" s="235"/>
      <c r="G8" s="235"/>
      <c r="H8" s="235"/>
      <c r="I8" s="235"/>
      <c r="J8" s="235"/>
      <c r="K8" s="235"/>
      <c r="L8" s="235"/>
      <c r="M8" s="235"/>
      <c r="N8" s="236"/>
      <c r="O8" s="236"/>
      <c r="P8" s="236"/>
    </row>
    <row r="9" spans="1:16" x14ac:dyDescent="0.35">
      <c r="A9" s="235"/>
      <c r="B9" s="235"/>
      <c r="C9" s="235"/>
      <c r="D9" s="235"/>
      <c r="E9" s="235"/>
      <c r="F9" s="235"/>
      <c r="G9" s="235"/>
      <c r="H9" s="235"/>
      <c r="I9" s="235"/>
      <c r="J9" s="235"/>
      <c r="K9" s="235"/>
      <c r="L9" s="235"/>
      <c r="M9" s="235"/>
      <c r="N9" s="236"/>
      <c r="O9" s="236"/>
      <c r="P9" s="236"/>
    </row>
    <row r="10" spans="1:16" x14ac:dyDescent="0.35">
      <c r="A10" s="235"/>
      <c r="B10" s="235"/>
      <c r="C10" s="235"/>
      <c r="D10" s="235"/>
      <c r="E10" s="235"/>
      <c r="F10" s="235"/>
      <c r="G10" s="235"/>
      <c r="H10" s="235"/>
      <c r="I10" s="235"/>
      <c r="J10" s="235"/>
      <c r="K10" s="235"/>
      <c r="L10" s="235"/>
      <c r="M10" s="235"/>
      <c r="N10" s="236"/>
      <c r="O10" s="236"/>
      <c r="P10" s="236"/>
    </row>
    <row r="11" spans="1:16" x14ac:dyDescent="0.35">
      <c r="A11" s="235"/>
      <c r="B11" s="235"/>
      <c r="C11" s="235"/>
      <c r="D11" s="235"/>
      <c r="E11" s="235"/>
      <c r="F11" s="235"/>
      <c r="G11" s="235"/>
      <c r="H11" s="235"/>
      <c r="I11" s="235"/>
      <c r="J11" s="235"/>
      <c r="K11" s="235"/>
      <c r="L11" s="235"/>
      <c r="M11" s="235"/>
      <c r="N11" s="236"/>
      <c r="O11" s="236"/>
      <c r="P11" s="236"/>
    </row>
    <row r="12" spans="1:16" x14ac:dyDescent="0.35">
      <c r="A12" s="235"/>
      <c r="B12" s="235"/>
      <c r="C12" s="235"/>
      <c r="D12" s="235"/>
      <c r="E12" s="235"/>
      <c r="F12" s="235"/>
      <c r="G12" s="235"/>
      <c r="H12" s="235"/>
      <c r="I12" s="235"/>
      <c r="J12" s="235"/>
      <c r="K12" s="235"/>
      <c r="L12" s="235"/>
      <c r="M12" s="235"/>
      <c r="N12" s="236"/>
      <c r="O12" s="236"/>
      <c r="P12" s="236"/>
    </row>
    <row r="13" spans="1:16" x14ac:dyDescent="0.35">
      <c r="A13" s="235"/>
      <c r="B13" s="235"/>
      <c r="C13" s="235"/>
      <c r="D13" s="235"/>
      <c r="E13" s="235"/>
      <c r="F13" s="235"/>
      <c r="G13" s="235"/>
      <c r="H13" s="235"/>
      <c r="I13" s="235"/>
      <c r="J13" s="235"/>
      <c r="K13" s="235"/>
      <c r="L13" s="235"/>
      <c r="M13" s="235"/>
      <c r="N13" s="236"/>
      <c r="O13" s="236"/>
      <c r="P13" s="236"/>
    </row>
    <row r="14" spans="1:16" x14ac:dyDescent="0.35">
      <c r="A14" s="235"/>
      <c r="B14" s="235"/>
      <c r="C14" s="235"/>
      <c r="D14" s="235"/>
      <c r="E14" s="235"/>
      <c r="F14" s="235"/>
      <c r="G14" s="235"/>
      <c r="H14" s="235"/>
      <c r="I14" s="235"/>
      <c r="J14" s="235"/>
      <c r="K14" s="235"/>
      <c r="L14" s="235"/>
      <c r="M14" s="235"/>
      <c r="N14" s="236"/>
      <c r="O14" s="236"/>
      <c r="P14" s="236"/>
    </row>
    <row r="15" spans="1:16" x14ac:dyDescent="0.35">
      <c r="A15" s="235"/>
      <c r="B15" s="235"/>
      <c r="C15" s="235"/>
      <c r="D15" s="235"/>
      <c r="E15" s="235"/>
      <c r="F15" s="235"/>
      <c r="G15" s="235"/>
      <c r="H15" s="235"/>
      <c r="I15" s="235"/>
      <c r="J15" s="235"/>
      <c r="K15" s="235"/>
      <c r="L15" s="235"/>
      <c r="M15" s="235"/>
      <c r="N15" s="236"/>
      <c r="O15" s="236"/>
      <c r="P15" s="236"/>
    </row>
    <row r="16" spans="1:16" x14ac:dyDescent="0.35">
      <c r="A16" s="235"/>
      <c r="B16" s="235"/>
      <c r="C16" s="235"/>
      <c r="D16" s="236" t="s">
        <v>247</v>
      </c>
      <c r="E16" s="236"/>
      <c r="F16" s="236"/>
      <c r="G16" s="235"/>
      <c r="H16" s="235"/>
      <c r="I16" s="235"/>
      <c r="J16" s="235"/>
      <c r="K16" s="235" t="s">
        <v>1</v>
      </c>
      <c r="L16" s="235"/>
      <c r="M16" s="235"/>
      <c r="N16" s="236"/>
      <c r="O16" s="236"/>
      <c r="P16" s="236"/>
    </row>
    <row r="17" spans="1:16" x14ac:dyDescent="0.35">
      <c r="A17" s="235"/>
      <c r="B17" s="235"/>
      <c r="C17" s="235"/>
      <c r="D17" s="236"/>
      <c r="E17" s="236"/>
      <c r="F17" s="236"/>
      <c r="G17" s="235"/>
      <c r="H17" s="235"/>
      <c r="I17" s="235"/>
      <c r="J17" s="235"/>
      <c r="K17" s="235"/>
      <c r="L17" s="235"/>
      <c r="M17" s="235"/>
      <c r="N17" s="236"/>
      <c r="O17" s="236"/>
      <c r="P17" s="236"/>
    </row>
    <row r="18" spans="1:16" x14ac:dyDescent="0.35">
      <c r="A18" s="235"/>
      <c r="B18" s="235"/>
      <c r="C18" s="235"/>
      <c r="D18" s="236"/>
      <c r="E18" s="236"/>
      <c r="F18" s="236"/>
      <c r="G18" s="235"/>
      <c r="H18" s="235"/>
      <c r="I18" s="235"/>
      <c r="J18" s="235"/>
      <c r="K18" s="235"/>
      <c r="L18" s="235"/>
      <c r="M18" s="235"/>
      <c r="N18" s="236"/>
      <c r="O18" s="236"/>
      <c r="P18" s="236"/>
    </row>
    <row r="19" spans="1:16" x14ac:dyDescent="0.35">
      <c r="A19" s="235"/>
      <c r="B19" s="235"/>
      <c r="C19" s="235"/>
      <c r="D19" s="236"/>
      <c r="E19" s="236"/>
      <c r="F19" s="236"/>
      <c r="G19" s="235"/>
      <c r="H19" s="235"/>
      <c r="I19" s="235"/>
      <c r="J19" s="235"/>
      <c r="K19" s="235"/>
      <c r="L19" s="235"/>
      <c r="M19" s="235"/>
      <c r="N19" s="236"/>
      <c r="O19" s="236"/>
      <c r="P19" s="236"/>
    </row>
    <row r="20" spans="1:16" x14ac:dyDescent="0.35">
      <c r="A20" s="235"/>
      <c r="B20" s="235"/>
      <c r="C20" s="235"/>
      <c r="D20" s="236"/>
      <c r="E20" s="236"/>
      <c r="F20" s="236"/>
      <c r="G20" s="235"/>
      <c r="H20" s="235"/>
      <c r="I20" s="235"/>
      <c r="J20" s="235"/>
      <c r="K20" s="235"/>
      <c r="L20" s="235"/>
      <c r="M20" s="235"/>
      <c r="N20" s="236"/>
      <c r="O20" s="236"/>
      <c r="P20" s="236"/>
    </row>
    <row r="21" spans="1:16" x14ac:dyDescent="0.35">
      <c r="A21" s="235"/>
      <c r="B21" s="235"/>
      <c r="C21" s="235"/>
      <c r="D21" s="236"/>
      <c r="E21" s="236"/>
      <c r="F21" s="236"/>
      <c r="G21" s="235"/>
      <c r="H21" s="235"/>
      <c r="I21" s="235"/>
      <c r="J21" s="235"/>
      <c r="K21" s="235"/>
      <c r="L21" s="235"/>
      <c r="M21" s="235"/>
      <c r="N21" s="236"/>
      <c r="O21" s="236"/>
      <c r="P21" s="236"/>
    </row>
    <row r="22" spans="1:16" x14ac:dyDescent="0.35">
      <c r="A22" s="235"/>
      <c r="B22" s="235"/>
      <c r="C22" s="235"/>
      <c r="D22" s="236"/>
      <c r="E22" s="236"/>
      <c r="F22" s="236"/>
      <c r="G22" s="235"/>
      <c r="H22" s="235"/>
      <c r="I22" s="235"/>
      <c r="J22" s="235"/>
      <c r="K22" s="235"/>
      <c r="L22" s="235"/>
      <c r="M22" s="235"/>
      <c r="N22" s="236"/>
      <c r="O22" s="236"/>
      <c r="P22" s="236"/>
    </row>
    <row r="23" spans="1:16" x14ac:dyDescent="0.35">
      <c r="A23" s="235"/>
      <c r="B23" s="235"/>
      <c r="C23" s="235"/>
      <c r="D23" s="236"/>
      <c r="E23" s="236"/>
      <c r="F23" s="236"/>
      <c r="G23" s="235"/>
      <c r="H23" s="235"/>
      <c r="I23" s="235"/>
      <c r="J23" s="235"/>
      <c r="K23" s="235"/>
      <c r="L23" s="235"/>
      <c r="M23" s="235"/>
      <c r="N23" s="236"/>
      <c r="O23" s="236"/>
      <c r="P23" s="236"/>
    </row>
    <row r="24" spans="1:16" x14ac:dyDescent="0.35">
      <c r="A24" s="235"/>
      <c r="B24" s="235"/>
      <c r="C24" s="235"/>
      <c r="D24" s="236"/>
      <c r="E24" s="236"/>
      <c r="F24" s="236"/>
      <c r="G24" s="235"/>
      <c r="H24" s="235"/>
      <c r="I24" s="235"/>
      <c r="J24" s="235"/>
      <c r="K24" s="235"/>
      <c r="L24" s="235"/>
      <c r="M24" s="235"/>
      <c r="N24" s="236"/>
      <c r="O24" s="236"/>
      <c r="P24" s="236"/>
    </row>
    <row r="25" spans="1:16" x14ac:dyDescent="0.35">
      <c r="A25" s="235"/>
      <c r="B25" s="235"/>
      <c r="C25" s="235"/>
      <c r="D25" s="236"/>
      <c r="E25" s="236"/>
      <c r="F25" s="236"/>
      <c r="G25" s="235"/>
      <c r="H25" s="235"/>
      <c r="I25" s="235"/>
      <c r="J25" s="235"/>
      <c r="K25" s="235"/>
      <c r="L25" s="235"/>
      <c r="M25" s="235"/>
      <c r="N25" s="236"/>
      <c r="O25" s="236"/>
      <c r="P25" s="236"/>
    </row>
    <row r="26" spans="1:16" x14ac:dyDescent="0.35">
      <c r="A26" s="235"/>
      <c r="B26" s="235"/>
      <c r="C26" s="235"/>
      <c r="D26" s="236"/>
      <c r="E26" s="236"/>
      <c r="F26" s="236"/>
      <c r="G26" s="235"/>
      <c r="H26" s="235"/>
      <c r="I26" s="235"/>
      <c r="J26" s="235"/>
      <c r="K26" s="235"/>
      <c r="L26" s="235"/>
      <c r="M26" s="235"/>
      <c r="N26" s="236"/>
      <c r="O26" s="236"/>
      <c r="P26" s="236"/>
    </row>
    <row r="27" spans="1:16" x14ac:dyDescent="0.35">
      <c r="A27" s="235"/>
      <c r="B27" s="235"/>
      <c r="C27" s="235"/>
      <c r="D27" s="236"/>
      <c r="E27" s="236"/>
      <c r="F27" s="236"/>
      <c r="G27" s="235"/>
      <c r="H27" s="235"/>
      <c r="I27" s="235"/>
      <c r="J27" s="235"/>
      <c r="K27" s="235"/>
      <c r="L27" s="235"/>
      <c r="M27" s="235"/>
      <c r="N27" s="236"/>
      <c r="O27" s="236"/>
      <c r="P27" s="236"/>
    </row>
    <row r="28" spans="1:16" x14ac:dyDescent="0.35">
      <c r="A28" s="235"/>
      <c r="B28" s="235"/>
      <c r="C28" s="235"/>
      <c r="D28" s="236"/>
      <c r="E28" s="236"/>
      <c r="F28" s="236"/>
      <c r="G28" s="235"/>
      <c r="H28" s="235"/>
      <c r="I28" s="235"/>
      <c r="J28" s="235"/>
      <c r="K28" s="235"/>
      <c r="L28" s="235"/>
      <c r="M28" s="235"/>
      <c r="N28" s="236"/>
      <c r="O28" s="236"/>
      <c r="P28" s="236"/>
    </row>
    <row r="29" spans="1:16" x14ac:dyDescent="0.35">
      <c r="A29" s="235" t="s">
        <v>245</v>
      </c>
      <c r="B29" s="235"/>
      <c r="C29" s="235"/>
      <c r="D29" s="235"/>
      <c r="E29" s="235"/>
      <c r="F29" s="235"/>
      <c r="G29" s="235" t="s">
        <v>246</v>
      </c>
      <c r="H29" s="235"/>
      <c r="I29" s="235"/>
      <c r="J29" s="235"/>
      <c r="K29" s="235" t="s">
        <v>243</v>
      </c>
      <c r="L29" s="235"/>
      <c r="M29" s="235"/>
      <c r="N29" s="235"/>
      <c r="O29" s="235"/>
      <c r="P29" s="235"/>
    </row>
    <row r="30" spans="1:16" x14ac:dyDescent="0.35">
      <c r="A30" s="235"/>
      <c r="B30" s="235"/>
      <c r="C30" s="235"/>
      <c r="D30" s="235"/>
      <c r="E30" s="235"/>
      <c r="F30" s="235"/>
      <c r="G30" s="235"/>
      <c r="H30" s="235"/>
      <c r="I30" s="235"/>
      <c r="J30" s="235"/>
      <c r="K30" s="235"/>
      <c r="L30" s="235"/>
      <c r="M30" s="235"/>
      <c r="N30" s="235"/>
      <c r="O30" s="235"/>
      <c r="P30" s="235"/>
    </row>
    <row r="31" spans="1:16" x14ac:dyDescent="0.35">
      <c r="A31" s="235"/>
      <c r="B31" s="235"/>
      <c r="C31" s="235"/>
      <c r="D31" s="235"/>
      <c r="E31" s="235"/>
      <c r="F31" s="235"/>
      <c r="G31" s="235"/>
      <c r="H31" s="235"/>
      <c r="I31" s="235"/>
      <c r="J31" s="235"/>
      <c r="K31" s="235"/>
      <c r="L31" s="235"/>
      <c r="M31" s="235"/>
      <c r="N31" s="235"/>
      <c r="O31" s="235"/>
      <c r="P31" s="235"/>
    </row>
    <row r="32" spans="1:16" x14ac:dyDescent="0.35">
      <c r="A32" s="235"/>
      <c r="B32" s="235"/>
      <c r="C32" s="235"/>
      <c r="D32" s="235"/>
      <c r="E32" s="235"/>
      <c r="F32" s="235"/>
      <c r="G32" s="235"/>
      <c r="H32" s="235"/>
      <c r="I32" s="235"/>
      <c r="J32" s="235"/>
      <c r="K32" s="235"/>
      <c r="L32" s="235"/>
      <c r="M32" s="235"/>
      <c r="N32" s="235"/>
      <c r="O32" s="235"/>
      <c r="P32" s="235"/>
    </row>
    <row r="33" spans="1:16" x14ac:dyDescent="0.35">
      <c r="A33" s="235"/>
      <c r="B33" s="235"/>
      <c r="C33" s="235"/>
      <c r="D33" s="235"/>
      <c r="E33" s="235"/>
      <c r="F33" s="235"/>
      <c r="G33" s="235"/>
      <c r="H33" s="235"/>
      <c r="I33" s="235"/>
      <c r="J33" s="235"/>
      <c r="K33" s="235"/>
      <c r="L33" s="235"/>
      <c r="M33" s="235"/>
      <c r="N33" s="235"/>
      <c r="O33" s="235"/>
      <c r="P33" s="235"/>
    </row>
    <row r="34" spans="1:16" x14ac:dyDescent="0.35">
      <c r="A34" s="235"/>
      <c r="B34" s="235"/>
      <c r="C34" s="235"/>
      <c r="D34" s="235"/>
      <c r="E34" s="235"/>
      <c r="F34" s="235"/>
      <c r="G34" s="235"/>
      <c r="H34" s="235"/>
      <c r="I34" s="235"/>
      <c r="J34" s="235"/>
      <c r="K34" s="235"/>
      <c r="L34" s="235"/>
      <c r="M34" s="235"/>
      <c r="N34" s="235"/>
      <c r="O34" s="235"/>
      <c r="P34" s="235"/>
    </row>
    <row r="35" spans="1:16" x14ac:dyDescent="0.35">
      <c r="A35" s="235"/>
      <c r="B35" s="235"/>
      <c r="C35" s="235"/>
      <c r="D35" s="235"/>
      <c r="E35" s="235"/>
      <c r="F35" s="235"/>
      <c r="G35" s="235"/>
      <c r="H35" s="235"/>
      <c r="I35" s="235"/>
      <c r="J35" s="235"/>
      <c r="K35" s="235"/>
      <c r="L35" s="235"/>
      <c r="M35" s="235"/>
      <c r="N35" s="235"/>
      <c r="O35" s="235"/>
      <c r="P35" s="235"/>
    </row>
    <row r="36" spans="1:16" x14ac:dyDescent="0.35">
      <c r="A36" s="235"/>
      <c r="B36" s="235"/>
      <c r="C36" s="235"/>
      <c r="D36" s="235"/>
      <c r="E36" s="235"/>
      <c r="F36" s="235"/>
      <c r="G36" s="235"/>
      <c r="H36" s="235"/>
      <c r="I36" s="235"/>
      <c r="J36" s="235"/>
      <c r="K36" s="235"/>
      <c r="L36" s="235"/>
      <c r="M36" s="235"/>
      <c r="N36" s="235"/>
      <c r="O36" s="235"/>
      <c r="P36" s="235"/>
    </row>
    <row r="37" spans="1:16" x14ac:dyDescent="0.35">
      <c r="A37" s="235"/>
      <c r="B37" s="235"/>
      <c r="C37" s="235"/>
      <c r="D37" s="235"/>
      <c r="E37" s="235"/>
      <c r="F37" s="235"/>
      <c r="G37" s="235"/>
      <c r="H37" s="235"/>
      <c r="I37" s="235"/>
      <c r="J37" s="235"/>
      <c r="K37" s="235"/>
      <c r="L37" s="235"/>
      <c r="M37" s="235"/>
      <c r="N37" s="235"/>
      <c r="O37" s="235"/>
      <c r="P37" s="235"/>
    </row>
    <row r="38" spans="1:16" x14ac:dyDescent="0.35">
      <c r="A38" s="235"/>
      <c r="B38" s="235"/>
      <c r="C38" s="235"/>
      <c r="D38" s="235"/>
      <c r="E38" s="235"/>
      <c r="F38" s="235"/>
      <c r="G38" s="235"/>
      <c r="H38" s="235"/>
      <c r="I38" s="235"/>
      <c r="J38" s="235"/>
      <c r="K38" s="235"/>
      <c r="L38" s="235"/>
      <c r="M38" s="235"/>
      <c r="N38" s="235"/>
      <c r="O38" s="235"/>
      <c r="P38" s="235"/>
    </row>
    <row r="39" spans="1:16" x14ac:dyDescent="0.35">
      <c r="A39" s="235"/>
      <c r="B39" s="235"/>
      <c r="C39" s="235"/>
      <c r="D39" s="235"/>
      <c r="E39" s="235"/>
      <c r="F39" s="235"/>
      <c r="G39" s="235"/>
      <c r="H39" s="235"/>
      <c r="I39" s="235"/>
      <c r="J39" s="235"/>
      <c r="K39" s="235"/>
      <c r="L39" s="235"/>
      <c r="M39" s="235"/>
      <c r="N39" s="235"/>
      <c r="O39" s="235"/>
      <c r="P39" s="235"/>
    </row>
    <row r="40" spans="1:16" x14ac:dyDescent="0.35">
      <c r="A40" s="235"/>
      <c r="B40" s="235"/>
      <c r="C40" s="235"/>
      <c r="D40" s="235"/>
      <c r="E40" s="235"/>
      <c r="F40" s="235"/>
      <c r="G40" s="235"/>
      <c r="H40" s="235"/>
      <c r="I40" s="235"/>
      <c r="J40" s="235"/>
      <c r="K40" s="235"/>
      <c r="L40" s="235"/>
      <c r="M40" s="235"/>
      <c r="N40" s="235"/>
      <c r="O40" s="235"/>
      <c r="P40" s="235"/>
    </row>
  </sheetData>
  <mergeCells count="11">
    <mergeCell ref="K29:P40"/>
    <mergeCell ref="K3:M15"/>
    <mergeCell ref="K16:M28"/>
    <mergeCell ref="N3:P28"/>
    <mergeCell ref="G3:J28"/>
    <mergeCell ref="G29:J40"/>
    <mergeCell ref="A1:C1"/>
    <mergeCell ref="A29:F40"/>
    <mergeCell ref="D3:F15"/>
    <mergeCell ref="D16:F28"/>
    <mergeCell ref="A3:C28"/>
  </mergeCells>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50"/>
  <sheetViews>
    <sheetView workbookViewId="0"/>
  </sheetViews>
  <sheetFormatPr defaultColWidth="10.58203125" defaultRowHeight="14.5" x14ac:dyDescent="0.35"/>
  <cols>
    <col min="1" max="2" width="10.58203125" style="81"/>
    <col min="3" max="8" width="18.75" style="81" customWidth="1"/>
    <col min="9" max="16384" width="10.58203125" style="81"/>
  </cols>
  <sheetData>
    <row r="1" spans="1:8" ht="18.5" x14ac:dyDescent="0.35">
      <c r="A1" s="84" t="s">
        <v>248</v>
      </c>
      <c r="B1" s="82"/>
      <c r="C1" s="82"/>
      <c r="D1" s="82"/>
      <c r="E1" s="82"/>
      <c r="F1" s="82"/>
      <c r="G1" s="82"/>
      <c r="H1" s="82"/>
    </row>
    <row r="2" spans="1:8" ht="15.5" x14ac:dyDescent="0.35">
      <c r="A2" s="92" t="s">
        <v>251</v>
      </c>
      <c r="B2" s="83"/>
      <c r="C2" s="83"/>
      <c r="D2" s="83"/>
      <c r="E2" s="83"/>
      <c r="F2" s="83"/>
      <c r="G2" s="83"/>
      <c r="H2" s="83"/>
    </row>
    <row r="3" spans="1:8" s="85" customFormat="1" x14ac:dyDescent="0.35"/>
    <row r="4" spans="1:8" ht="15.5" x14ac:dyDescent="0.35">
      <c r="A4" s="79" t="s">
        <v>249</v>
      </c>
    </row>
    <row r="5" spans="1:8" x14ac:dyDescent="0.35">
      <c r="A5" s="86" t="s">
        <v>30</v>
      </c>
      <c r="B5" s="86" t="s">
        <v>31</v>
      </c>
      <c r="C5" s="86" t="s">
        <v>32</v>
      </c>
      <c r="D5" s="86" t="s">
        <v>33</v>
      </c>
      <c r="E5" s="86" t="s">
        <v>35</v>
      </c>
      <c r="F5" s="86" t="s">
        <v>154</v>
      </c>
      <c r="G5" s="86" t="s">
        <v>146</v>
      </c>
      <c r="H5" s="86" t="s">
        <v>34</v>
      </c>
    </row>
    <row r="6" spans="1:8" x14ac:dyDescent="0.35">
      <c r="A6" s="81" t="s">
        <v>36</v>
      </c>
      <c r="B6" s="81" t="s">
        <v>37</v>
      </c>
      <c r="C6" s="81" t="s">
        <v>37</v>
      </c>
      <c r="D6" s="81" t="s">
        <v>38</v>
      </c>
      <c r="E6" s="81" t="s">
        <v>40</v>
      </c>
      <c r="F6" s="81" t="s">
        <v>145</v>
      </c>
      <c r="G6" s="81" t="s">
        <v>150</v>
      </c>
      <c r="H6" s="186" t="s">
        <v>320</v>
      </c>
    </row>
    <row r="7" spans="1:8" x14ac:dyDescent="0.35">
      <c r="A7" s="81" t="s">
        <v>41</v>
      </c>
      <c r="B7" s="81" t="s">
        <v>42</v>
      </c>
      <c r="C7" s="81" t="s">
        <v>42</v>
      </c>
      <c r="D7" s="81" t="s">
        <v>43</v>
      </c>
      <c r="E7" s="81" t="s">
        <v>45</v>
      </c>
      <c r="F7" s="81" t="s">
        <v>148</v>
      </c>
      <c r="G7" s="81" t="s">
        <v>151</v>
      </c>
      <c r="H7" s="184" t="s">
        <v>39</v>
      </c>
    </row>
    <row r="8" spans="1:8" x14ac:dyDescent="0.35">
      <c r="A8" s="81" t="s">
        <v>46</v>
      </c>
      <c r="C8" s="81" t="s">
        <v>47</v>
      </c>
      <c r="D8" s="81" t="s">
        <v>48</v>
      </c>
      <c r="E8" s="81" t="s">
        <v>50</v>
      </c>
      <c r="F8" s="81" t="s">
        <v>149</v>
      </c>
      <c r="G8" s="81" t="s">
        <v>152</v>
      </c>
      <c r="H8" s="184" t="s">
        <v>44</v>
      </c>
    </row>
    <row r="9" spans="1:8" x14ac:dyDescent="0.35">
      <c r="A9" s="81" t="s">
        <v>51</v>
      </c>
      <c r="D9" s="81" t="s">
        <v>52</v>
      </c>
      <c r="F9" s="81" t="s">
        <v>147</v>
      </c>
      <c r="G9" s="81" t="s">
        <v>153</v>
      </c>
      <c r="H9" s="184" t="s">
        <v>49</v>
      </c>
    </row>
    <row r="10" spans="1:8" x14ac:dyDescent="0.35">
      <c r="A10" s="81" t="s">
        <v>54</v>
      </c>
      <c r="D10" s="81" t="s">
        <v>55</v>
      </c>
      <c r="H10" s="184" t="s">
        <v>53</v>
      </c>
    </row>
    <row r="11" spans="1:8" x14ac:dyDescent="0.35">
      <c r="A11" s="81" t="s">
        <v>57</v>
      </c>
      <c r="D11" s="81" t="s">
        <v>58</v>
      </c>
      <c r="H11" s="184" t="s">
        <v>56</v>
      </c>
    </row>
    <row r="12" spans="1:8" x14ac:dyDescent="0.35">
      <c r="A12" s="81" t="s">
        <v>60</v>
      </c>
      <c r="D12" s="81" t="s">
        <v>61</v>
      </c>
      <c r="H12" s="184" t="s">
        <v>59</v>
      </c>
    </row>
    <row r="13" spans="1:8" x14ac:dyDescent="0.35">
      <c r="A13" s="81" t="s">
        <v>63</v>
      </c>
      <c r="H13" s="184" t="s">
        <v>62</v>
      </c>
    </row>
    <row r="14" spans="1:8" x14ac:dyDescent="0.35">
      <c r="A14" s="81" t="s">
        <v>64</v>
      </c>
    </row>
    <row r="15" spans="1:8" x14ac:dyDescent="0.35">
      <c r="A15" s="81" t="s">
        <v>65</v>
      </c>
    </row>
    <row r="16" spans="1:8" x14ac:dyDescent="0.35">
      <c r="A16" s="81" t="s">
        <v>66</v>
      </c>
      <c r="B16" s="237"/>
      <c r="C16" s="237"/>
      <c r="D16" s="237"/>
    </row>
    <row r="17" spans="1:12" x14ac:dyDescent="0.35">
      <c r="A17" s="81" t="s">
        <v>67</v>
      </c>
      <c r="B17" s="86"/>
      <c r="C17" s="1"/>
    </row>
    <row r="18" spans="1:12" x14ac:dyDescent="0.35">
      <c r="A18" s="81" t="s">
        <v>68</v>
      </c>
    </row>
    <row r="20" spans="1:12" ht="15.5" x14ac:dyDescent="0.35">
      <c r="A20" s="79" t="s">
        <v>250</v>
      </c>
    </row>
    <row r="21" spans="1:12" x14ac:dyDescent="0.35">
      <c r="A21" s="2" t="s">
        <v>162</v>
      </c>
      <c r="I21" s="1" t="s">
        <v>271</v>
      </c>
      <c r="J21" s="1" t="s">
        <v>272</v>
      </c>
      <c r="K21" s="1" t="s">
        <v>162</v>
      </c>
      <c r="L21" s="1" t="s">
        <v>165</v>
      </c>
    </row>
    <row r="22" spans="1:12" x14ac:dyDescent="0.35">
      <c r="C22" s="2">
        <v>0</v>
      </c>
      <c r="D22" s="2">
        <v>1</v>
      </c>
      <c r="E22" s="2">
        <v>2</v>
      </c>
      <c r="F22" s="2">
        <v>3</v>
      </c>
      <c r="G22" s="2">
        <v>4</v>
      </c>
      <c r="I22" s="81">
        <v>0</v>
      </c>
      <c r="J22" s="81">
        <v>0</v>
      </c>
      <c r="K22" s="3">
        <f>D23</f>
        <v>16</v>
      </c>
      <c r="L22" s="3">
        <f>D39</f>
        <v>16</v>
      </c>
    </row>
    <row r="23" spans="1:12" x14ac:dyDescent="0.35">
      <c r="A23" s="238" t="s">
        <v>273</v>
      </c>
      <c r="B23" s="2">
        <v>4</v>
      </c>
      <c r="C23" s="5">
        <v>16</v>
      </c>
      <c r="D23" s="80">
        <v>16</v>
      </c>
      <c r="E23" s="87">
        <v>14</v>
      </c>
      <c r="F23" s="87">
        <v>11</v>
      </c>
      <c r="G23" s="88">
        <v>7</v>
      </c>
      <c r="I23" s="81">
        <v>1</v>
      </c>
      <c r="J23" s="81">
        <v>0</v>
      </c>
      <c r="K23" s="3">
        <f>D26</f>
        <v>10</v>
      </c>
      <c r="L23" s="3">
        <f>D42</f>
        <v>13</v>
      </c>
    </row>
    <row r="24" spans="1:12" x14ac:dyDescent="0.35">
      <c r="A24" s="239"/>
      <c r="B24" s="2">
        <v>3</v>
      </c>
      <c r="C24" s="5">
        <f>D24</f>
        <v>15</v>
      </c>
      <c r="D24" s="87">
        <v>15</v>
      </c>
      <c r="E24" s="87">
        <v>12</v>
      </c>
      <c r="F24" s="88">
        <v>8</v>
      </c>
      <c r="G24" s="88">
        <v>4</v>
      </c>
      <c r="I24" s="81">
        <v>2</v>
      </c>
      <c r="J24" s="81">
        <v>0</v>
      </c>
      <c r="K24" s="4">
        <f>E26</f>
        <v>6</v>
      </c>
      <c r="L24" s="3">
        <f>E42</f>
        <v>9</v>
      </c>
    </row>
    <row r="25" spans="1:12" x14ac:dyDescent="0.35">
      <c r="A25" s="239"/>
      <c r="B25" s="2">
        <v>2</v>
      </c>
      <c r="C25" s="5">
        <f>D25</f>
        <v>13</v>
      </c>
      <c r="D25" s="87">
        <v>13</v>
      </c>
      <c r="E25" s="87">
        <v>9</v>
      </c>
      <c r="F25" s="88">
        <v>5</v>
      </c>
      <c r="G25" s="88">
        <v>2</v>
      </c>
      <c r="K25" s="4"/>
      <c r="L25" s="3"/>
    </row>
    <row r="26" spans="1:12" x14ac:dyDescent="0.35">
      <c r="A26" s="239"/>
      <c r="B26" s="2">
        <v>1</v>
      </c>
      <c r="C26" s="5">
        <f>D26</f>
        <v>10</v>
      </c>
      <c r="D26" s="87">
        <v>10</v>
      </c>
      <c r="E26" s="88">
        <v>6</v>
      </c>
      <c r="F26" s="88">
        <v>3</v>
      </c>
      <c r="G26" s="89">
        <v>1</v>
      </c>
      <c r="I26" s="81">
        <v>3</v>
      </c>
      <c r="J26" s="81">
        <v>0</v>
      </c>
      <c r="K26" s="4">
        <f>F26</f>
        <v>3</v>
      </c>
      <c r="L26" s="4">
        <f>F42</f>
        <v>5</v>
      </c>
    </row>
    <row r="27" spans="1:12" x14ac:dyDescent="0.35">
      <c r="A27" s="90"/>
      <c r="B27" s="2">
        <v>0</v>
      </c>
      <c r="C27" s="5">
        <f>D23</f>
        <v>16</v>
      </c>
      <c r="D27" s="5">
        <f>D26</f>
        <v>10</v>
      </c>
      <c r="E27" s="5">
        <f>E26</f>
        <v>6</v>
      </c>
      <c r="F27" s="5">
        <f>F26</f>
        <v>3</v>
      </c>
      <c r="G27" s="5">
        <f>G26</f>
        <v>1</v>
      </c>
      <c r="I27" s="81">
        <v>4</v>
      </c>
      <c r="J27" s="81">
        <v>0</v>
      </c>
      <c r="K27" s="4">
        <f>G26</f>
        <v>1</v>
      </c>
      <c r="L27" s="4">
        <f>G42</f>
        <v>1</v>
      </c>
    </row>
    <row r="28" spans="1:12" x14ac:dyDescent="0.35">
      <c r="B28" s="2"/>
      <c r="C28" s="2">
        <v>0</v>
      </c>
      <c r="D28" s="2">
        <v>1</v>
      </c>
      <c r="E28" s="2">
        <v>2</v>
      </c>
      <c r="F28" s="2">
        <v>3</v>
      </c>
      <c r="G28" s="2">
        <v>4</v>
      </c>
      <c r="I28" s="81">
        <v>0</v>
      </c>
      <c r="J28" s="81">
        <v>1</v>
      </c>
      <c r="K28" s="3">
        <f>D26</f>
        <v>10</v>
      </c>
      <c r="L28" s="3">
        <f>D42</f>
        <v>13</v>
      </c>
    </row>
    <row r="29" spans="1:12" x14ac:dyDescent="0.35">
      <c r="B29" s="2"/>
      <c r="C29" s="2"/>
      <c r="D29" s="240" t="s">
        <v>274</v>
      </c>
      <c r="E29" s="240"/>
      <c r="F29" s="240"/>
      <c r="G29" s="240"/>
      <c r="I29" s="81">
        <v>1</v>
      </c>
      <c r="J29" s="81">
        <v>1</v>
      </c>
      <c r="K29" s="3">
        <f>D26</f>
        <v>10</v>
      </c>
      <c r="L29" s="3">
        <f>D42</f>
        <v>13</v>
      </c>
    </row>
    <row r="30" spans="1:12" x14ac:dyDescent="0.35">
      <c r="C30" s="81" t="s">
        <v>168</v>
      </c>
      <c r="D30" s="81" t="s">
        <v>167</v>
      </c>
      <c r="I30" s="81">
        <v>2</v>
      </c>
      <c r="J30" s="81">
        <v>1</v>
      </c>
      <c r="K30" s="4">
        <f>E26</f>
        <v>6</v>
      </c>
      <c r="L30" s="3">
        <f>E42</f>
        <v>9</v>
      </c>
    </row>
    <row r="31" spans="1:12" x14ac:dyDescent="0.35">
      <c r="B31" s="81" t="s">
        <v>164</v>
      </c>
      <c r="C31" s="81">
        <f>'Release prioritisation'!$C$122/4</f>
        <v>0</v>
      </c>
      <c r="D31" s="81">
        <f>ROUNDUP(C31,0)</f>
        <v>0</v>
      </c>
      <c r="I31" s="81">
        <v>3</v>
      </c>
      <c r="J31" s="81">
        <v>1</v>
      </c>
      <c r="K31" s="4">
        <f>F26</f>
        <v>3</v>
      </c>
      <c r="L31" s="4">
        <f>F42</f>
        <v>5</v>
      </c>
    </row>
    <row r="32" spans="1:12" x14ac:dyDescent="0.35">
      <c r="B32" s="81" t="s">
        <v>163</v>
      </c>
      <c r="C32" s="81">
        <f>'Release prioritisation'!$C$123/4</f>
        <v>0</v>
      </c>
      <c r="D32" s="81">
        <f>ROUNDUP(C32,0)</f>
        <v>0</v>
      </c>
      <c r="I32" s="81">
        <v>4</v>
      </c>
      <c r="J32" s="81">
        <v>1</v>
      </c>
      <c r="K32" s="4">
        <f>G26</f>
        <v>1</v>
      </c>
      <c r="L32" s="4">
        <f>G42</f>
        <v>1</v>
      </c>
    </row>
    <row r="33" spans="1:12" x14ac:dyDescent="0.35">
      <c r="I33" s="81">
        <v>0</v>
      </c>
      <c r="J33" s="81">
        <v>2</v>
      </c>
      <c r="K33" s="3">
        <f>D25</f>
        <v>13</v>
      </c>
      <c r="L33" s="3">
        <f>D41</f>
        <v>14</v>
      </c>
    </row>
    <row r="34" spans="1:12" x14ac:dyDescent="0.35">
      <c r="A34" s="81" t="s">
        <v>166</v>
      </c>
      <c r="B34" s="1">
        <f>VLOOKUP(D32, B23:G27, MATCH(D31, B22:G22, 0),0)</f>
        <v>16</v>
      </c>
      <c r="I34" s="81">
        <v>1</v>
      </c>
      <c r="J34" s="81">
        <v>2</v>
      </c>
      <c r="K34" s="3">
        <f>D25</f>
        <v>13</v>
      </c>
      <c r="L34" s="3">
        <f>D41</f>
        <v>14</v>
      </c>
    </row>
    <row r="35" spans="1:12" x14ac:dyDescent="0.35">
      <c r="I35" s="81">
        <v>2</v>
      </c>
      <c r="J35" s="81">
        <v>2</v>
      </c>
      <c r="K35" s="3">
        <f>E25</f>
        <v>9</v>
      </c>
      <c r="L35" s="3">
        <f>E41</f>
        <v>10</v>
      </c>
    </row>
    <row r="36" spans="1:12" x14ac:dyDescent="0.35">
      <c r="I36" s="81">
        <v>3</v>
      </c>
      <c r="J36" s="81">
        <v>2</v>
      </c>
      <c r="K36" s="4">
        <f>F25</f>
        <v>5</v>
      </c>
      <c r="L36" s="4">
        <f>F41</f>
        <v>6</v>
      </c>
    </row>
    <row r="37" spans="1:12" x14ac:dyDescent="0.35">
      <c r="A37" s="2" t="s">
        <v>165</v>
      </c>
      <c r="I37" s="81">
        <v>4</v>
      </c>
      <c r="J37" s="81">
        <v>2</v>
      </c>
      <c r="K37" s="4">
        <f>2</f>
        <v>2</v>
      </c>
      <c r="L37" s="4">
        <f>G41</f>
        <v>2</v>
      </c>
    </row>
    <row r="38" spans="1:12" x14ac:dyDescent="0.35">
      <c r="C38" s="2">
        <v>0</v>
      </c>
      <c r="D38" s="2">
        <v>1</v>
      </c>
      <c r="E38" s="2">
        <v>2</v>
      </c>
      <c r="F38" s="2">
        <v>3</v>
      </c>
      <c r="G38" s="2">
        <v>4</v>
      </c>
      <c r="I38" s="81">
        <v>0</v>
      </c>
      <c r="J38" s="81">
        <v>3</v>
      </c>
      <c r="K38" s="3">
        <f>D24</f>
        <v>15</v>
      </c>
      <c r="L38" s="3">
        <f>D40</f>
        <v>15</v>
      </c>
    </row>
    <row r="39" spans="1:12" x14ac:dyDescent="0.35">
      <c r="A39" s="238" t="s">
        <v>273</v>
      </c>
      <c r="B39" s="2">
        <v>4</v>
      </c>
      <c r="C39" s="5">
        <v>16</v>
      </c>
      <c r="D39" s="80">
        <v>16</v>
      </c>
      <c r="E39" s="87">
        <v>12</v>
      </c>
      <c r="F39" s="88">
        <v>8</v>
      </c>
      <c r="G39" s="88">
        <v>4</v>
      </c>
      <c r="I39" s="81">
        <v>1</v>
      </c>
      <c r="J39" s="81">
        <v>3</v>
      </c>
      <c r="K39" s="3">
        <f>D24</f>
        <v>15</v>
      </c>
      <c r="L39" s="3">
        <f>D40</f>
        <v>15</v>
      </c>
    </row>
    <row r="40" spans="1:12" x14ac:dyDescent="0.35">
      <c r="A40" s="239"/>
      <c r="B40" s="2">
        <v>3</v>
      </c>
      <c r="C40" s="5">
        <f>D40</f>
        <v>15</v>
      </c>
      <c r="D40" s="87">
        <v>15</v>
      </c>
      <c r="E40" s="87">
        <v>11</v>
      </c>
      <c r="F40" s="88">
        <v>7</v>
      </c>
      <c r="G40" s="88">
        <v>3</v>
      </c>
      <c r="I40" s="81">
        <v>2</v>
      </c>
      <c r="J40" s="81">
        <v>3</v>
      </c>
      <c r="K40" s="3">
        <f>E24</f>
        <v>12</v>
      </c>
      <c r="L40" s="3">
        <f>E40</f>
        <v>11</v>
      </c>
    </row>
    <row r="41" spans="1:12" x14ac:dyDescent="0.35">
      <c r="A41" s="239"/>
      <c r="B41" s="2">
        <v>2</v>
      </c>
      <c r="C41" s="5">
        <f>D41</f>
        <v>14</v>
      </c>
      <c r="D41" s="87">
        <v>14</v>
      </c>
      <c r="E41" s="87">
        <v>10</v>
      </c>
      <c r="F41" s="88">
        <v>6</v>
      </c>
      <c r="G41" s="88">
        <v>2</v>
      </c>
      <c r="K41" s="3"/>
      <c r="L41" s="3"/>
    </row>
    <row r="42" spans="1:12" x14ac:dyDescent="0.35">
      <c r="A42" s="239"/>
      <c r="B42" s="2">
        <v>1</v>
      </c>
      <c r="C42" s="5">
        <f>D42</f>
        <v>13</v>
      </c>
      <c r="D42" s="87">
        <v>13</v>
      </c>
      <c r="E42" s="87">
        <v>9</v>
      </c>
      <c r="F42" s="88">
        <v>5</v>
      </c>
      <c r="G42" s="89">
        <v>1</v>
      </c>
      <c r="I42" s="81">
        <v>3</v>
      </c>
      <c r="J42" s="81">
        <v>3</v>
      </c>
      <c r="K42" s="4">
        <f>F24</f>
        <v>8</v>
      </c>
      <c r="L42" s="4">
        <f>F40</f>
        <v>7</v>
      </c>
    </row>
    <row r="43" spans="1:12" x14ac:dyDescent="0.35">
      <c r="A43" s="90"/>
      <c r="B43" s="2">
        <v>0</v>
      </c>
      <c r="C43" s="5">
        <f>D39</f>
        <v>16</v>
      </c>
      <c r="D43" s="5">
        <f>D42</f>
        <v>13</v>
      </c>
      <c r="E43" s="5">
        <f>E42</f>
        <v>9</v>
      </c>
      <c r="F43" s="5">
        <f>F42</f>
        <v>5</v>
      </c>
      <c r="G43" s="5">
        <f>G42</f>
        <v>1</v>
      </c>
      <c r="I43" s="81">
        <v>4</v>
      </c>
      <c r="J43" s="81">
        <v>3</v>
      </c>
      <c r="K43" s="4">
        <f>G24</f>
        <v>4</v>
      </c>
      <c r="L43" s="4">
        <f>G40</f>
        <v>3</v>
      </c>
    </row>
    <row r="44" spans="1:12" x14ac:dyDescent="0.35">
      <c r="C44" s="2">
        <v>0</v>
      </c>
      <c r="D44" s="2">
        <v>1</v>
      </c>
      <c r="E44" s="2">
        <v>2</v>
      </c>
      <c r="F44" s="2">
        <v>3</v>
      </c>
      <c r="G44" s="2">
        <v>4</v>
      </c>
      <c r="I44" s="81">
        <v>0</v>
      </c>
      <c r="J44" s="81">
        <v>4</v>
      </c>
      <c r="K44" s="3">
        <f>D23</f>
        <v>16</v>
      </c>
      <c r="L44" s="3">
        <f>D39</f>
        <v>16</v>
      </c>
    </row>
    <row r="45" spans="1:12" x14ac:dyDescent="0.35">
      <c r="D45" s="240" t="s">
        <v>274</v>
      </c>
      <c r="E45" s="240"/>
      <c r="F45" s="240"/>
      <c r="G45" s="240"/>
      <c r="I45" s="81">
        <v>1</v>
      </c>
      <c r="J45" s="81">
        <v>4</v>
      </c>
      <c r="K45" s="3">
        <f>D23</f>
        <v>16</v>
      </c>
      <c r="L45" s="3">
        <f>D39</f>
        <v>16</v>
      </c>
    </row>
    <row r="46" spans="1:12" x14ac:dyDescent="0.35">
      <c r="C46" s="81" t="s">
        <v>168</v>
      </c>
      <c r="D46" s="81" t="s">
        <v>167</v>
      </c>
      <c r="I46" s="81">
        <v>2</v>
      </c>
      <c r="J46" s="81">
        <v>4</v>
      </c>
      <c r="K46" s="3">
        <f>E23</f>
        <v>14</v>
      </c>
      <c r="L46" s="3">
        <f>E39</f>
        <v>12</v>
      </c>
    </row>
    <row r="47" spans="1:12" x14ac:dyDescent="0.35">
      <c r="B47" s="81" t="s">
        <v>164</v>
      </c>
      <c r="C47" s="81">
        <f>'Release prioritisation'!$C$122/4</f>
        <v>0</v>
      </c>
      <c r="D47" s="81">
        <f>ROUNDUP(C47,0)</f>
        <v>0</v>
      </c>
      <c r="I47" s="81">
        <v>3</v>
      </c>
      <c r="J47" s="81">
        <v>4</v>
      </c>
      <c r="K47" s="3">
        <f>F23</f>
        <v>11</v>
      </c>
      <c r="L47" s="4">
        <f>F39</f>
        <v>8</v>
      </c>
    </row>
    <row r="48" spans="1:12" x14ac:dyDescent="0.35">
      <c r="B48" s="81" t="s">
        <v>163</v>
      </c>
      <c r="C48" s="81">
        <f>'Release prioritisation'!$C$123/4</f>
        <v>0</v>
      </c>
      <c r="D48" s="81">
        <f>ROUNDUP(C48,0)</f>
        <v>0</v>
      </c>
      <c r="I48" s="81">
        <v>4</v>
      </c>
      <c r="J48" s="81">
        <v>4</v>
      </c>
      <c r="K48" s="4">
        <f>G23</f>
        <v>7</v>
      </c>
      <c r="L48" s="4">
        <f>G39</f>
        <v>4</v>
      </c>
    </row>
    <row r="49" spans="1:12" x14ac:dyDescent="0.35">
      <c r="E49" s="85"/>
      <c r="L49" s="91"/>
    </row>
    <row r="50" spans="1:12" x14ac:dyDescent="0.35">
      <c r="A50" s="81" t="s">
        <v>166</v>
      </c>
      <c r="B50" s="1">
        <f>VLOOKUP(D48, B39:G43, MATCH(D47, B38:G38, 0),0)</f>
        <v>16</v>
      </c>
      <c r="E50" s="85"/>
      <c r="L50" s="91"/>
    </row>
  </sheetData>
  <mergeCells count="5">
    <mergeCell ref="B16:D16"/>
    <mergeCell ref="A23:A26"/>
    <mergeCell ref="D29:G29"/>
    <mergeCell ref="A39:A42"/>
    <mergeCell ref="D45:G45"/>
  </mergeCells>
  <pageMargins left="0.75" right="0.75" top="1" bottom="1" header="0.5" footer="0.5"/>
  <pageSetup paperSize="9" orientation="portrait" horizontalDpi="90" verticalDpi="90"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0060B3C5CEAAB4880631356BBD07F80" ma:contentTypeVersion="5" ma:contentTypeDescription="Create a new document." ma:contentTypeScope="" ma:versionID="ea6df605368ea9f8cbca3b752ef37aab">
  <xsd:schema xmlns:xsd="http://www.w3.org/2001/XMLSchema" xmlns:xs="http://www.w3.org/2001/XMLSchema" xmlns:p="http://schemas.microsoft.com/office/2006/metadata/properties" xmlns:ns3="c28e8223-e0ff-441f-ab7c-fffdb6a89826" xmlns:ns4="a93b12ba-7f8c-4b79-94ad-9bc4364fc703" targetNamespace="http://schemas.microsoft.com/office/2006/metadata/properties" ma:root="true" ma:fieldsID="a91c84ac5952761ee911127706a3db8a" ns3:_="" ns4:_="">
    <xsd:import namespace="c28e8223-e0ff-441f-ab7c-fffdb6a89826"/>
    <xsd:import namespace="a93b12ba-7f8c-4b79-94ad-9bc4364fc703"/>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8e8223-e0ff-441f-ab7c-fffdb6a898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3b12ba-7f8c-4b79-94ad-9bc4364fc70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96421B8-1DAB-4C69-9D78-7ADAF05E1EF3}">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28e8223-e0ff-441f-ab7c-fffdb6a89826"/>
    <ds:schemaRef ds:uri="a93b12ba-7f8c-4b79-94ad-9bc4364fc703"/>
    <ds:schemaRef ds:uri="http://www.w3.org/XML/1998/namespace"/>
    <ds:schemaRef ds:uri="http://purl.org/dc/dcmitype/"/>
  </ds:schemaRefs>
</ds:datastoreItem>
</file>

<file path=customXml/itemProps2.xml><?xml version="1.0" encoding="utf-8"?>
<ds:datastoreItem xmlns:ds="http://schemas.openxmlformats.org/officeDocument/2006/customXml" ds:itemID="{92242F4C-0495-4724-A5A9-85386C0049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8e8223-e0ff-441f-ab7c-fffdb6a89826"/>
    <ds:schemaRef ds:uri="a93b12ba-7f8c-4b79-94ad-9bc4364fc7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3797676-1776-47D4-AF21-AED46B1DEBC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Overview and licence</vt:lpstr>
      <vt:lpstr>Open data processes - intro</vt:lpstr>
      <vt:lpstr>Data discovery</vt:lpstr>
      <vt:lpstr>Release prioritisation</vt:lpstr>
      <vt:lpstr>Final release signoff</vt:lpstr>
      <vt:lpstr>Data directory output</vt:lpstr>
      <vt:lpstr>Open data canvas</vt:lpstr>
      <vt:lpstr>Lookups and calculations</vt:lpstr>
      <vt:lpstr>Formats</vt:lpstr>
      <vt:lpstr>Priority</vt:lpstr>
      <vt:lpstr>ReuseLicence</vt:lpstr>
      <vt:lpstr>Update</vt:lpstr>
      <vt:lpstr>YesNo</vt:lpstr>
      <vt:lpstr>YesNoNA</vt:lpstr>
    </vt:vector>
  </TitlesOfParts>
  <Manager/>
  <Company>start54</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Tim Hatherley-Greene</dc:creator>
  <cp:keywords/>
  <dc:description/>
  <cp:lastModifiedBy>Aimee Whitcroft</cp:lastModifiedBy>
  <cp:revision/>
  <dcterms:created xsi:type="dcterms:W3CDTF">2015-06-15T00:49:09Z</dcterms:created>
  <dcterms:modified xsi:type="dcterms:W3CDTF">2019-11-04T03:57:37Z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0x01010060060B3C5CEAAB4880631356BBD07F80</vt:lpwstr>
  </property>
</Properties>
</file>